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/>
  <mc:AlternateContent xmlns:mc="http://schemas.openxmlformats.org/markup-compatibility/2006">
    <mc:Choice Requires="x15">
      <x15ac:absPath xmlns:x15ac="http://schemas.microsoft.com/office/spreadsheetml/2010/11/ac" url="/Users/birgittemuthel/Desktop/Emilsminde/Generalforsamling 2024/"/>
    </mc:Choice>
  </mc:AlternateContent>
  <xr:revisionPtr revIDLastSave="0" documentId="8_{568685B6-5382-CF4E-A1F3-1809CB29529B}" xr6:coauthVersionLast="47" xr6:coauthVersionMax="47" xr10:uidLastSave="{00000000-0000-0000-0000-000000000000}"/>
  <bookViews>
    <workbookView xWindow="0" yWindow="500" windowWidth="23260" windowHeight="12460" xr2:uid="{99DE4F0D-EF71-417C-806B-A1CD50B2C0D0}"/>
  </bookViews>
  <sheets>
    <sheet name="Ar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B50" i="1" l="1"/>
  <c r="B57" i="1" s="1"/>
  <c r="B37" i="1"/>
  <c r="B22" i="1"/>
  <c r="B17" i="1"/>
  <c r="B11" i="1"/>
  <c r="D11" i="1"/>
  <c r="C11" i="1"/>
  <c r="D37" i="1"/>
  <c r="C33" i="1"/>
  <c r="C31" i="1"/>
  <c r="D22" i="1"/>
  <c r="C19" i="1"/>
  <c r="C22" i="1" s="1"/>
  <c r="D17" i="1"/>
  <c r="C17" i="1"/>
  <c r="C39" i="1"/>
  <c r="B24" i="1" l="1"/>
  <c r="B41" i="1" s="1"/>
  <c r="B44" i="1" s="1"/>
  <c r="D24" i="1"/>
  <c r="D41" i="1" s="1"/>
  <c r="D44" i="1" s="1"/>
  <c r="C37" i="1"/>
  <c r="C24" i="1"/>
  <c r="C41" i="1" l="1"/>
  <c r="C44" i="1" s="1"/>
</calcChain>
</file>

<file path=xl/sharedStrings.xml><?xml version="1.0" encoding="utf-8"?>
<sst xmlns="http://schemas.openxmlformats.org/spreadsheetml/2006/main" count="51" uniqueCount="47">
  <si>
    <t>Realiseret</t>
  </si>
  <si>
    <t>Budget</t>
  </si>
  <si>
    <t>2023/24</t>
  </si>
  <si>
    <t>Kr.</t>
  </si>
  <si>
    <t xml:space="preserve">kr. </t>
  </si>
  <si>
    <t>Kontingentindtægter</t>
  </si>
  <si>
    <t xml:space="preserve">Andre indtægter </t>
  </si>
  <si>
    <t>Indtægter ialt</t>
  </si>
  <si>
    <t>Bro og Trappe:</t>
  </si>
  <si>
    <t>Op- og nedtagning af bro samt reparation</t>
  </si>
  <si>
    <t>Vedligeholdelse af trappe, tværdræn</t>
  </si>
  <si>
    <t>Bro og trappe i alt</t>
  </si>
  <si>
    <t>Vedligeholdelse af veje, skilte</t>
  </si>
  <si>
    <t>Græs</t>
  </si>
  <si>
    <t>Vedligeholdelse af dræn og brønde</t>
  </si>
  <si>
    <t>Øvrig vedligeholdelse</t>
  </si>
  <si>
    <t>Vedligeholdelse i alt</t>
  </si>
  <si>
    <t>Administration:</t>
  </si>
  <si>
    <t>Forsikringer</t>
  </si>
  <si>
    <t>Møder</t>
  </si>
  <si>
    <t>Sct. Hans</t>
  </si>
  <si>
    <t>Generalforsamling</t>
  </si>
  <si>
    <t>Kontorholdsudgifter, porto mv.</t>
  </si>
  <si>
    <t>Bogføringsassistance</t>
  </si>
  <si>
    <t>IT, website, bogføringsprogram</t>
  </si>
  <si>
    <t>Ny hjemmeside</t>
  </si>
  <si>
    <t>Telefongodtgørelse bestyrelsen</t>
  </si>
  <si>
    <t>Renter</t>
  </si>
  <si>
    <t>Administrationsomkostninger i alt</t>
  </si>
  <si>
    <t>Afskrivninger bro</t>
  </si>
  <si>
    <t>Omkostninger i alt</t>
  </si>
  <si>
    <t>Årets resultat</t>
  </si>
  <si>
    <t>Resultatbudget for regnskabsåret 01.04.2024 - 31.03.2025</t>
  </si>
  <si>
    <t>Omkostninger i forbindelse med udskiftning af dræn mv.</t>
  </si>
  <si>
    <t>Udgifter vedr. dræn på Valhallavej</t>
  </si>
  <si>
    <t>Udvidelse af område ved trappe</t>
  </si>
  <si>
    <t xml:space="preserve">Overført fra henlæggelse til bro og trappe </t>
  </si>
  <si>
    <t>Som finansieres ved:</t>
  </si>
  <si>
    <t>Henlæggelse 2024/25</t>
  </si>
  <si>
    <t>2024/25</t>
  </si>
  <si>
    <t>Overført til omkostninger ved dræn mv., jf. nedenfor</t>
  </si>
  <si>
    <t>Ekstraordinær opkrævning af kontingent</t>
  </si>
  <si>
    <t>Ekstraordinær kontingentopkrævning</t>
  </si>
  <si>
    <t>Omkostninger i alt, netto</t>
  </si>
  <si>
    <t>Årets resultat før omkostninger til dræn mv.</t>
  </si>
  <si>
    <t>Udskiftning af hovedledning mellem Huginsvej og Lokesvej</t>
  </si>
  <si>
    <t>Kontingentindtægter - Fond (bro, trappe, dræn mv)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</si>
</sst>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k_r_._-;\-* #,##0\ _k_r_._-;_-* &quot;-&quot;??\ _k_r_.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3" fillId="0" borderId="0" xfId="0" applyFont="1"/>
    <xf numFmtId="2" fontId="0" fillId="0" borderId="0" xfId="0" applyNumberFormat="1"/>
    <xf numFmtId="3" fontId="5" fillId="0" borderId="0" xfId="1" applyNumberFormat="1" applyFont="1" applyFill="1"/>
    <xf numFmtId="3" fontId="0" fillId="0" borderId="0" xfId="1" applyNumberFormat="1" applyFont="1"/>
    <xf numFmtId="3" fontId="6" fillId="0" borderId="0" xfId="1" applyNumberFormat="1" applyFont="1" applyFill="1" applyBorder="1"/>
    <xf numFmtId="3" fontId="3" fillId="0" borderId="0" xfId="1" applyNumberFormat="1" applyFont="1" applyBorder="1"/>
    <xf numFmtId="3" fontId="1" fillId="0" borderId="0" xfId="1" applyNumberFormat="1" applyFont="1"/>
    <xf numFmtId="164" fontId="3" fillId="2" borderId="0" xfId="1" applyNumberFormat="1" applyFont="1" applyFill="1" applyAlignment="1">
      <alignment horizontal="center"/>
    </xf>
    <xf numFmtId="164" fontId="3" fillId="2" borderId="0" xfId="1" quotePrefix="1" applyNumberFormat="1" applyFont="1" applyFill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3" fontId="5" fillId="2" borderId="0" xfId="1" applyNumberFormat="1" applyFont="1" applyFill="1"/>
    <xf numFmtId="3" fontId="6" fillId="2" borderId="2" xfId="1" applyNumberFormat="1" applyFont="1" applyFill="1" applyBorder="1"/>
    <xf numFmtId="3" fontId="5" fillId="2" borderId="0" xfId="1" applyNumberFormat="1" applyFont="1" applyFill="1" applyBorder="1"/>
    <xf numFmtId="3" fontId="6" fillId="2" borderId="1" xfId="1" applyNumberFormat="1" applyFont="1" applyFill="1" applyBorder="1"/>
    <xf numFmtId="3" fontId="5" fillId="2" borderId="0" xfId="0" applyNumberFormat="1" applyFont="1" applyFill="1"/>
    <xf numFmtId="3" fontId="5" fillId="2" borderId="0" xfId="1" applyNumberFormat="1" applyFont="1" applyFill="1" applyAlignment="1">
      <alignment horizontal="center"/>
    </xf>
    <xf numFmtId="3" fontId="6" fillId="2" borderId="0" xfId="1" applyNumberFormat="1" applyFont="1" applyFill="1" applyBorder="1"/>
    <xf numFmtId="3" fontId="5" fillId="2" borderId="1" xfId="1" applyNumberFormat="1" applyFont="1" applyFill="1" applyBorder="1"/>
    <xf numFmtId="3" fontId="6" fillId="2" borderId="2" xfId="1" applyNumberFormat="1" applyFont="1" applyFill="1" applyBorder="1" applyAlignment="1"/>
    <xf numFmtId="3" fontId="3" fillId="2" borderId="3" xfId="0" applyNumberFormat="1" applyFont="1" applyFill="1" applyBorder="1"/>
    <xf numFmtId="164" fontId="3" fillId="3" borderId="0" xfId="1" applyNumberFormat="1" applyFont="1" applyFill="1" applyAlignment="1">
      <alignment horizontal="center"/>
    </xf>
    <xf numFmtId="164" fontId="3" fillId="3" borderId="0" xfId="1" quotePrefix="1" applyNumberFormat="1" applyFont="1" applyFill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3" fontId="0" fillId="3" borderId="0" xfId="1" applyNumberFormat="1" applyFont="1" applyFill="1"/>
    <xf numFmtId="3" fontId="3" fillId="3" borderId="2" xfId="1" applyNumberFormat="1" applyFont="1" applyFill="1" applyBorder="1"/>
    <xf numFmtId="3" fontId="0" fillId="3" borderId="0" xfId="1" applyNumberFormat="1" applyFont="1" applyFill="1" applyBorder="1"/>
    <xf numFmtId="3" fontId="3" fillId="3" borderId="1" xfId="1" applyNumberFormat="1" applyFont="1" applyFill="1" applyBorder="1"/>
    <xf numFmtId="3" fontId="1" fillId="3" borderId="0" xfId="1" applyNumberFormat="1" applyFont="1" applyFill="1"/>
    <xf numFmtId="164" fontId="3" fillId="4" borderId="0" xfId="1" applyNumberFormat="1" applyFont="1" applyFill="1" applyAlignment="1">
      <alignment horizontal="center"/>
    </xf>
    <xf numFmtId="164" fontId="3" fillId="4" borderId="0" xfId="1" quotePrefix="1" applyNumberFormat="1" applyFont="1" applyFill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3" fontId="5" fillId="4" borderId="0" xfId="1" applyNumberFormat="1" applyFont="1" applyFill="1"/>
    <xf numFmtId="3" fontId="6" fillId="4" borderId="2" xfId="1" applyNumberFormat="1" applyFont="1" applyFill="1" applyBorder="1"/>
    <xf numFmtId="3" fontId="5" fillId="4" borderId="0" xfId="1" applyNumberFormat="1" applyFont="1" applyFill="1" applyBorder="1"/>
    <xf numFmtId="3" fontId="6" fillId="4" borderId="1" xfId="1" applyNumberFormat="1" applyFont="1" applyFill="1" applyBorder="1"/>
    <xf numFmtId="3" fontId="5" fillId="4" borderId="0" xfId="0" applyNumberFormat="1" applyFont="1" applyFill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sosta/Documents/Kopi%20af%20Emilsminde%20&#197;rsregnskab%202023-24%20-%20v3.xlsx" TargetMode="External"/><Relationship Id="rId1" Type="http://schemas.openxmlformats.org/officeDocument/2006/relationships/externalLinkPath" Target="file:///C:/Users/sosta/Documents/Kopi%20af%20Emilsminde%20&#197;rsregnskab%202023-24%20-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eningsoplysninger"/>
      <sheetName val="ledelses- og revisionspåtegning"/>
      <sheetName val="Resultatopgørelse"/>
      <sheetName val="Balance"/>
      <sheetName val="Noter"/>
    </sheetNames>
    <sheetDataSet>
      <sheetData sheetId="0"/>
      <sheetData sheetId="1"/>
      <sheetData sheetId="2"/>
      <sheetData sheetId="3"/>
      <sheetData sheetId="4">
        <row r="16">
          <cell r="F16">
            <v>19843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817D2-60A8-4031-A08A-351E18100760}">
  <dimension ref="A1:D58"/>
  <sheetViews>
    <sheetView tabSelected="1" topLeftCell="A39" workbookViewId="0">
      <selection activeCell="A60" sqref="A60"/>
    </sheetView>
  </sheetViews>
  <sheetFormatPr baseColWidth="10" defaultColWidth="8.83203125" defaultRowHeight="15" x14ac:dyDescent="0.2"/>
  <cols>
    <col min="1" max="1" width="51.5" customWidth="1"/>
    <col min="2" max="2" width="18.1640625" customWidth="1"/>
    <col min="3" max="3" width="13.33203125" customWidth="1"/>
    <col min="4" max="4" width="12.83203125" customWidth="1"/>
  </cols>
  <sheetData>
    <row r="1" spans="1:4" ht="19" x14ac:dyDescent="0.25">
      <c r="A1" s="1" t="s">
        <v>32</v>
      </c>
      <c r="B1" s="1"/>
      <c r="C1" s="2"/>
      <c r="D1" s="2"/>
    </row>
    <row r="2" spans="1:4" x14ac:dyDescent="0.2">
      <c r="C2" s="2"/>
      <c r="D2" s="3"/>
    </row>
    <row r="3" spans="1:4" x14ac:dyDescent="0.2">
      <c r="B3" s="11" t="s">
        <v>1</v>
      </c>
      <c r="C3" s="24" t="s">
        <v>0</v>
      </c>
      <c r="D3" s="32" t="s">
        <v>1</v>
      </c>
    </row>
    <row r="4" spans="1:4" x14ac:dyDescent="0.2">
      <c r="B4" s="12" t="s">
        <v>39</v>
      </c>
      <c r="C4" s="25" t="s">
        <v>2</v>
      </c>
      <c r="D4" s="33" t="s">
        <v>2</v>
      </c>
    </row>
    <row r="5" spans="1:4" x14ac:dyDescent="0.2">
      <c r="B5" s="13" t="s">
        <v>4</v>
      </c>
      <c r="C5" s="26" t="s">
        <v>3</v>
      </c>
      <c r="D5" s="34" t="s">
        <v>4</v>
      </c>
    </row>
    <row r="6" spans="1:4" x14ac:dyDescent="0.2">
      <c r="A6" t="s">
        <v>5</v>
      </c>
      <c r="B6" s="14">
        <v>120000</v>
      </c>
      <c r="C6" s="27">
        <v>120000</v>
      </c>
      <c r="D6" s="35">
        <v>120000</v>
      </c>
    </row>
    <row r="7" spans="1:4" x14ac:dyDescent="0.2">
      <c r="A7" t="s">
        <v>42</v>
      </c>
      <c r="B7" s="14">
        <v>25000</v>
      </c>
      <c r="C7" s="27">
        <v>0</v>
      </c>
      <c r="D7" s="35">
        <v>0</v>
      </c>
    </row>
    <row r="8" spans="1:4" x14ac:dyDescent="0.2">
      <c r="A8" t="s">
        <v>6</v>
      </c>
      <c r="B8" s="14">
        <v>2000</v>
      </c>
      <c r="C8" s="27">
        <v>9000</v>
      </c>
      <c r="D8" s="35">
        <v>8000</v>
      </c>
    </row>
    <row r="9" spans="1:4" x14ac:dyDescent="0.2">
      <c r="A9" t="s">
        <v>46</v>
      </c>
      <c r="B9" s="14">
        <v>60000</v>
      </c>
      <c r="C9" s="27">
        <v>60000</v>
      </c>
      <c r="D9" s="35">
        <v>60000</v>
      </c>
    </row>
    <row r="10" spans="1:4" x14ac:dyDescent="0.2">
      <c r="A10" t="s">
        <v>40</v>
      </c>
      <c r="B10" s="14">
        <v>-60000</v>
      </c>
      <c r="C10" s="27">
        <v>0</v>
      </c>
      <c r="D10" s="35">
        <v>0</v>
      </c>
    </row>
    <row r="11" spans="1:4" x14ac:dyDescent="0.2">
      <c r="A11" s="4" t="s">
        <v>7</v>
      </c>
      <c r="B11" s="15">
        <f>SUM(B6:B10)</f>
        <v>147000</v>
      </c>
      <c r="C11" s="28">
        <f>SUM(C6:C10)</f>
        <v>189000</v>
      </c>
      <c r="D11" s="36">
        <f>SUM(D6:D10)</f>
        <v>188000</v>
      </c>
    </row>
    <row r="12" spans="1:4" x14ac:dyDescent="0.2">
      <c r="B12" s="14"/>
      <c r="C12" s="27"/>
      <c r="D12" s="35"/>
    </row>
    <row r="13" spans="1:4" x14ac:dyDescent="0.2">
      <c r="B13" s="14"/>
      <c r="C13" s="27"/>
      <c r="D13" s="35"/>
    </row>
    <row r="14" spans="1:4" x14ac:dyDescent="0.2">
      <c r="A14" t="s">
        <v>8</v>
      </c>
      <c r="B14" s="14"/>
      <c r="C14" s="27"/>
      <c r="D14" s="35"/>
    </row>
    <row r="15" spans="1:4" x14ac:dyDescent="0.2">
      <c r="A15" t="s">
        <v>9</v>
      </c>
      <c r="B15" s="14">
        <v>35000</v>
      </c>
      <c r="C15" s="27">
        <v>31564</v>
      </c>
      <c r="D15" s="35">
        <v>35000</v>
      </c>
    </row>
    <row r="16" spans="1:4" x14ac:dyDescent="0.2">
      <c r="A16" t="s">
        <v>10</v>
      </c>
      <c r="B16" s="14">
        <v>3000</v>
      </c>
      <c r="C16" s="27">
        <v>0</v>
      </c>
      <c r="D16" s="35">
        <v>15000</v>
      </c>
    </row>
    <row r="17" spans="1:4" x14ac:dyDescent="0.2">
      <c r="A17" s="4" t="s">
        <v>11</v>
      </c>
      <c r="B17" s="15">
        <f>SUM(B15:B16)</f>
        <v>38000</v>
      </c>
      <c r="C17" s="28">
        <f>SUM(C15:C16)</f>
        <v>31564</v>
      </c>
      <c r="D17" s="36">
        <f>SUM(D15:D16)</f>
        <v>50000</v>
      </c>
    </row>
    <row r="18" spans="1:4" x14ac:dyDescent="0.2">
      <c r="B18" s="14"/>
      <c r="C18" s="27"/>
      <c r="D18" s="35"/>
    </row>
    <row r="19" spans="1:4" x14ac:dyDescent="0.2">
      <c r="A19" t="s">
        <v>12</v>
      </c>
      <c r="B19" s="14">
        <v>40000</v>
      </c>
      <c r="C19" s="27">
        <f>9431+8434+5148+19984</f>
        <v>42997</v>
      </c>
      <c r="D19" s="35">
        <v>30000</v>
      </c>
    </row>
    <row r="20" spans="1:4" x14ac:dyDescent="0.2">
      <c r="A20" t="s">
        <v>13</v>
      </c>
      <c r="B20" s="14">
        <v>8000</v>
      </c>
      <c r="C20" s="27">
        <v>7150</v>
      </c>
      <c r="D20" s="35">
        <v>12000</v>
      </c>
    </row>
    <row r="21" spans="1:4" x14ac:dyDescent="0.2">
      <c r="A21" t="s">
        <v>14</v>
      </c>
      <c r="B21" s="14">
        <v>10000</v>
      </c>
      <c r="C21" s="27">
        <v>6706</v>
      </c>
      <c r="D21" s="35">
        <v>10000</v>
      </c>
    </row>
    <row r="22" spans="1:4" x14ac:dyDescent="0.2">
      <c r="A22" s="4" t="s">
        <v>15</v>
      </c>
      <c r="B22" s="15">
        <f>SUM(B19:B21)</f>
        <v>58000</v>
      </c>
      <c r="C22" s="28">
        <f>SUM(C19:C21)</f>
        <v>56853</v>
      </c>
      <c r="D22" s="36">
        <f>SUM(D19:D21)</f>
        <v>52000</v>
      </c>
    </row>
    <row r="23" spans="1:4" x14ac:dyDescent="0.2">
      <c r="B23" s="16"/>
      <c r="C23" s="29"/>
      <c r="D23" s="37"/>
    </row>
    <row r="24" spans="1:4" x14ac:dyDescent="0.2">
      <c r="A24" s="4" t="s">
        <v>16</v>
      </c>
      <c r="B24" s="17">
        <f>+B17+B22</f>
        <v>96000</v>
      </c>
      <c r="C24" s="30">
        <f>+C22+C17</f>
        <v>88417</v>
      </c>
      <c r="D24" s="38">
        <f>+D17+D22</f>
        <v>102000</v>
      </c>
    </row>
    <row r="25" spans="1:4" x14ac:dyDescent="0.2">
      <c r="B25" s="14"/>
      <c r="C25" s="27"/>
      <c r="D25" s="35"/>
    </row>
    <row r="26" spans="1:4" x14ac:dyDescent="0.2">
      <c r="A26" t="s">
        <v>17</v>
      </c>
      <c r="B26" s="18"/>
      <c r="C26" s="31"/>
      <c r="D26" s="39"/>
    </row>
    <row r="27" spans="1:4" x14ac:dyDescent="0.2">
      <c r="A27" t="s">
        <v>18</v>
      </c>
      <c r="B27" s="18">
        <v>4500</v>
      </c>
      <c r="C27" s="31">
        <v>4796</v>
      </c>
      <c r="D27" s="39">
        <v>4500</v>
      </c>
    </row>
    <row r="28" spans="1:4" x14ac:dyDescent="0.2">
      <c r="A28" t="s">
        <v>19</v>
      </c>
      <c r="B28" s="18">
        <v>2000</v>
      </c>
      <c r="C28" s="31">
        <v>2000</v>
      </c>
      <c r="D28" s="39">
        <v>2000</v>
      </c>
    </row>
    <row r="29" spans="1:4" x14ac:dyDescent="0.2">
      <c r="A29" t="s">
        <v>20</v>
      </c>
      <c r="B29" s="18">
        <v>4500</v>
      </c>
      <c r="C29" s="31">
        <v>5989</v>
      </c>
      <c r="D29" s="39">
        <v>4500</v>
      </c>
    </row>
    <row r="30" spans="1:4" x14ac:dyDescent="0.2">
      <c r="A30" t="s">
        <v>21</v>
      </c>
      <c r="B30" s="18">
        <v>2000</v>
      </c>
      <c r="C30" s="31">
        <v>1800</v>
      </c>
      <c r="D30" s="39">
        <v>2000</v>
      </c>
    </row>
    <row r="31" spans="1:4" x14ac:dyDescent="0.2">
      <c r="A31" t="s">
        <v>22</v>
      </c>
      <c r="B31" s="18">
        <v>1500</v>
      </c>
      <c r="C31" s="31">
        <f>50+1468+1166</f>
        <v>2684</v>
      </c>
      <c r="D31" s="39">
        <v>1500</v>
      </c>
    </row>
    <row r="32" spans="1:4" x14ac:dyDescent="0.2">
      <c r="A32" t="s">
        <v>23</v>
      </c>
      <c r="B32" s="18">
        <v>12000</v>
      </c>
      <c r="C32" s="31">
        <v>12000</v>
      </c>
      <c r="D32" s="39">
        <v>12000</v>
      </c>
    </row>
    <row r="33" spans="1:4" x14ac:dyDescent="0.2">
      <c r="A33" t="s">
        <v>24</v>
      </c>
      <c r="B33" s="18">
        <v>5000</v>
      </c>
      <c r="C33" s="31">
        <f>4455+1200</f>
        <v>5655</v>
      </c>
      <c r="D33" s="39">
        <v>5000</v>
      </c>
    </row>
    <row r="34" spans="1:4" x14ac:dyDescent="0.2">
      <c r="A34" t="s">
        <v>25</v>
      </c>
      <c r="B34" s="18">
        <v>10000</v>
      </c>
      <c r="C34" s="31">
        <v>0</v>
      </c>
      <c r="D34" s="39">
        <v>10000</v>
      </c>
    </row>
    <row r="35" spans="1:4" x14ac:dyDescent="0.2">
      <c r="A35" t="s">
        <v>26</v>
      </c>
      <c r="B35" s="18">
        <v>7000</v>
      </c>
      <c r="C35" s="31">
        <v>7000</v>
      </c>
      <c r="D35" s="39">
        <v>7000</v>
      </c>
    </row>
    <row r="36" spans="1:4" x14ac:dyDescent="0.2">
      <c r="A36" t="s">
        <v>27</v>
      </c>
      <c r="B36" s="18">
        <v>0</v>
      </c>
      <c r="C36" s="31">
        <v>-10</v>
      </c>
      <c r="D36" s="39">
        <v>0</v>
      </c>
    </row>
    <row r="37" spans="1:4" x14ac:dyDescent="0.2">
      <c r="A37" s="4" t="s">
        <v>28</v>
      </c>
      <c r="B37" s="15">
        <f>SUM(B27:B36)</f>
        <v>48500</v>
      </c>
      <c r="C37" s="28">
        <f>SUM(C27:C36)</f>
        <v>41914</v>
      </c>
      <c r="D37" s="36">
        <f>SUM(D27:D36)</f>
        <v>48500</v>
      </c>
    </row>
    <row r="38" spans="1:4" x14ac:dyDescent="0.2">
      <c r="B38" s="14"/>
      <c r="C38" s="27"/>
      <c r="D38" s="35"/>
    </row>
    <row r="39" spans="1:4" x14ac:dyDescent="0.2">
      <c r="A39" t="s">
        <v>29</v>
      </c>
      <c r="B39" s="19">
        <v>0</v>
      </c>
      <c r="C39" s="27">
        <f>+[1]Noter!F16</f>
        <v>19843</v>
      </c>
      <c r="D39" s="35">
        <v>19843</v>
      </c>
    </row>
    <row r="40" spans="1:4" x14ac:dyDescent="0.2">
      <c r="B40" s="14"/>
      <c r="C40" s="27"/>
      <c r="D40" s="35"/>
    </row>
    <row r="41" spans="1:4" x14ac:dyDescent="0.2">
      <c r="A41" s="4" t="s">
        <v>30</v>
      </c>
      <c r="B41" s="15">
        <f>+B24+B37+B39</f>
        <v>144500</v>
      </c>
      <c r="C41" s="28">
        <f>+C24+C37+C39</f>
        <v>150174</v>
      </c>
      <c r="D41" s="36">
        <f>+D24+D37+D39</f>
        <v>170343</v>
      </c>
    </row>
    <row r="42" spans="1:4" x14ac:dyDescent="0.2">
      <c r="B42" s="14"/>
      <c r="C42" s="27"/>
      <c r="D42" s="35"/>
    </row>
    <row r="43" spans="1:4" x14ac:dyDescent="0.2">
      <c r="B43" s="14"/>
      <c r="C43" s="27"/>
      <c r="D43" s="35"/>
    </row>
    <row r="44" spans="1:4" x14ac:dyDescent="0.2">
      <c r="A44" s="4" t="s">
        <v>44</v>
      </c>
      <c r="B44" s="15">
        <f>+B11-B41</f>
        <v>2500</v>
      </c>
      <c r="C44" s="28">
        <f>+C11-C41</f>
        <v>38826</v>
      </c>
      <c r="D44" s="36">
        <f>+D11-D41</f>
        <v>17657</v>
      </c>
    </row>
    <row r="45" spans="1:4" x14ac:dyDescent="0.2">
      <c r="A45" s="4"/>
      <c r="B45" s="20"/>
      <c r="C45" s="9"/>
      <c r="D45" s="8"/>
    </row>
    <row r="46" spans="1:4" x14ac:dyDescent="0.2">
      <c r="A46" s="4" t="s">
        <v>33</v>
      </c>
      <c r="B46" s="14"/>
      <c r="C46" s="7"/>
      <c r="D46" s="6"/>
    </row>
    <row r="47" spans="1:4" x14ac:dyDescent="0.2">
      <c r="A47" t="s">
        <v>34</v>
      </c>
      <c r="B47" s="14">
        <v>150000</v>
      </c>
      <c r="C47" s="7"/>
      <c r="D47" s="6"/>
    </row>
    <row r="48" spans="1:4" x14ac:dyDescent="0.2">
      <c r="A48" t="s">
        <v>45</v>
      </c>
      <c r="B48" s="14">
        <v>200000</v>
      </c>
      <c r="C48" s="7"/>
      <c r="D48" s="6"/>
    </row>
    <row r="49" spans="1:4" x14ac:dyDescent="0.2">
      <c r="A49" t="s">
        <v>35</v>
      </c>
      <c r="B49" s="21">
        <v>30000</v>
      </c>
      <c r="C49" s="7"/>
      <c r="D49" s="6"/>
    </row>
    <row r="50" spans="1:4" x14ac:dyDescent="0.2">
      <c r="A50" s="4" t="s">
        <v>30</v>
      </c>
      <c r="B50" s="20">
        <f>SUM(B47:B49)</f>
        <v>380000</v>
      </c>
      <c r="C50" s="7"/>
      <c r="D50" s="6"/>
    </row>
    <row r="51" spans="1:4" x14ac:dyDescent="0.2">
      <c r="A51" t="s">
        <v>37</v>
      </c>
      <c r="B51" s="20"/>
      <c r="C51" s="7"/>
      <c r="D51" s="6"/>
    </row>
    <row r="52" spans="1:4" x14ac:dyDescent="0.2">
      <c r="A52" t="s">
        <v>36</v>
      </c>
      <c r="B52" s="16">
        <v>-170000</v>
      </c>
      <c r="C52" s="10"/>
      <c r="D52" s="6"/>
    </row>
    <row r="53" spans="1:4" x14ac:dyDescent="0.2">
      <c r="A53" t="s">
        <v>38</v>
      </c>
      <c r="B53" s="16">
        <v>-60000</v>
      </c>
      <c r="C53" s="10"/>
      <c r="D53" s="6"/>
    </row>
    <row r="54" spans="1:4" x14ac:dyDescent="0.2">
      <c r="A54" t="s">
        <v>41</v>
      </c>
      <c r="B54" s="16">
        <v>-150000</v>
      </c>
      <c r="C54" s="10"/>
      <c r="D54" s="6"/>
    </row>
    <row r="55" spans="1:4" x14ac:dyDescent="0.2">
      <c r="A55" s="4" t="s">
        <v>43</v>
      </c>
      <c r="B55" s="22">
        <f>+B50+B52+B53+B54</f>
        <v>0</v>
      </c>
      <c r="C55" s="7"/>
      <c r="D55" s="6"/>
    </row>
    <row r="56" spans="1:4" x14ac:dyDescent="0.2">
      <c r="A56" s="4"/>
      <c r="B56" s="23"/>
      <c r="C56" s="9"/>
      <c r="D56" s="8"/>
    </row>
    <row r="57" spans="1:4" x14ac:dyDescent="0.2">
      <c r="A57" s="4" t="s">
        <v>31</v>
      </c>
      <c r="B57" s="20">
        <f>+B44+B55</f>
        <v>2500</v>
      </c>
      <c r="C57" s="7"/>
      <c r="D57" s="6"/>
    </row>
    <row r="58" spans="1:4" x14ac:dyDescent="0.2">
      <c r="B58" s="5"/>
      <c r="C58" s="5"/>
      <c r="D5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</dc:creator>
  <cp:lastModifiedBy>Mia Müthel</cp:lastModifiedBy>
  <dcterms:created xsi:type="dcterms:W3CDTF">2024-05-15T08:34:33Z</dcterms:created>
  <dcterms:modified xsi:type="dcterms:W3CDTF">2024-05-23T19:45:38Z</dcterms:modified>
</cp:coreProperties>
</file>