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12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birgittemuthel/Desktop/Emilsminde/Generalforsamling 2024/"/>
    </mc:Choice>
  </mc:AlternateContent>
  <xr:revisionPtr revIDLastSave="0" documentId="8_{67FE427A-FE86-8A44-9230-F8BCEA303965}" xr6:coauthVersionLast="47" xr6:coauthVersionMax="47" xr10:uidLastSave="{00000000-0000-0000-0000-000000000000}"/>
  <bookViews>
    <workbookView xWindow="0" yWindow="500" windowWidth="23260" windowHeight="12460" xr2:uid="{00000000-000D-0000-FFFF-FFFF00000000}"/>
  </bookViews>
  <sheets>
    <sheet name="Foreningsoplysninger" sheetId="1" r:id="rId1"/>
    <sheet name="ledelses- og revisionspåtegning" sheetId="2" r:id="rId2"/>
    <sheet name="Resultatopgørelse" sheetId="4" r:id="rId3"/>
    <sheet name="Balance" sheetId="5" r:id="rId4"/>
    <sheet name="Noter" sheetId="6" r:id="rId5"/>
  </sheets>
  <definedNames>
    <definedName name="_xlnm.Print_Area" localSheetId="3">Balance!$A$1:$E$47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18" i="6" l="1"/>
  <c r="C39" i="5"/>
  <c r="F17" i="4"/>
  <c r="F45" i="4"/>
  <c r="F16" i="6"/>
  <c r="F20" i="4" l="1"/>
  <c r="F29" i="4"/>
  <c r="F31" i="4"/>
  <c r="F37" i="4"/>
  <c r="G45" i="4"/>
  <c r="C29" i="5"/>
  <c r="F9" i="4"/>
  <c r="G9" i="4"/>
  <c r="F15" i="6"/>
  <c r="F10" i="6"/>
  <c r="G20" i="4"/>
  <c r="F35" i="4" l="1"/>
  <c r="C23" i="5"/>
  <c r="F12" i="6" l="1"/>
  <c r="F21" i="6" l="1"/>
  <c r="C14" i="5"/>
  <c r="F15" i="4"/>
  <c r="F22" i="4" s="1"/>
  <c r="G15" i="4"/>
  <c r="G22" i="4" s="1"/>
  <c r="G35" i="4"/>
  <c r="C16" i="5" l="1"/>
  <c r="G39" i="4"/>
  <c r="G42" i="4" s="1"/>
  <c r="G46" i="4" s="1"/>
  <c r="G47" i="4" s="1"/>
  <c r="F39" i="4"/>
  <c r="C30" i="5" l="1"/>
  <c r="C33" i="5" s="1"/>
  <c r="F42" i="4"/>
  <c r="F46" i="4" l="1"/>
  <c r="C24" i="5" s="1"/>
  <c r="C26" i="5" l="1"/>
  <c r="C35" i="5" s="1"/>
  <c r="C41" i="5" s="1"/>
  <c r="F47" i="4"/>
</calcChain>
</file>

<file path=xl/sharedStrings.xml><?xml version="1.0" encoding="utf-8"?>
<sst xmlns="http://schemas.openxmlformats.org/spreadsheetml/2006/main" count="135" uniqueCount="110">
  <si>
    <t>Foreningsoplysninger</t>
  </si>
  <si>
    <t>Grundejerforeningen Emilsminde</t>
  </si>
  <si>
    <t>Drøsselbjerg</t>
  </si>
  <si>
    <t>4281 Gørlev</t>
  </si>
  <si>
    <t>Bestyrelse</t>
  </si>
  <si>
    <t>Revisor</t>
  </si>
  <si>
    <t>Flemming Ole Nielsen</t>
  </si>
  <si>
    <t>Dirigent</t>
  </si>
  <si>
    <t>Ledelsespåtegning</t>
  </si>
  <si>
    <t>Flemming Klitgaard</t>
  </si>
  <si>
    <t>Revisionspåtegning</t>
  </si>
  <si>
    <t xml:space="preserve">Foreningens bestyrelse har ansvar for regnskabet. Mit ansvar er på grundlag af revisionen at </t>
  </si>
  <si>
    <t xml:space="preserve">Det er min opfattelse, at årsregnskabet er aflagt i overensstemmelse med vedtægternes krav </t>
  </si>
  <si>
    <t xml:space="preserve">til regnskabsaflæggelsen, og at det giver et retvisende billede af foreningens aktiver, passiver </t>
  </si>
  <si>
    <t>Kontingentindtægter</t>
  </si>
  <si>
    <t>Indtægter ialt</t>
  </si>
  <si>
    <t>Bro og Trappe:</t>
  </si>
  <si>
    <t>Op- og nedtagning af bro samt reparation</t>
  </si>
  <si>
    <t>Vedligeholdelse i alt</t>
  </si>
  <si>
    <t>Administration:</t>
  </si>
  <si>
    <t>Forsikringer</t>
  </si>
  <si>
    <t>Møder</t>
  </si>
  <si>
    <t>Kontorholdsudgifter, porto mv.</t>
  </si>
  <si>
    <t>Bogføringsassistance</t>
  </si>
  <si>
    <t>Telefongodtgørelse bestyrelsen</t>
  </si>
  <si>
    <t>Administrationsomkostninger i alt</t>
  </si>
  <si>
    <t>Omkostninger i alt</t>
  </si>
  <si>
    <t>Årets resultat</t>
  </si>
  <si>
    <t>Kr.</t>
  </si>
  <si>
    <t>Budget</t>
  </si>
  <si>
    <t xml:space="preserve">kr. </t>
  </si>
  <si>
    <t>Sct. Hans</t>
  </si>
  <si>
    <t>Generalforsamling</t>
  </si>
  <si>
    <t>Renter</t>
  </si>
  <si>
    <t>Aktiver</t>
  </si>
  <si>
    <t>Anlægsaktiver</t>
  </si>
  <si>
    <t>Passiver</t>
  </si>
  <si>
    <t>Egenkapital ialt</t>
  </si>
  <si>
    <t>Forudbetalte kontingenter</t>
  </si>
  <si>
    <t>Kortfristede gældsforpligtelser</t>
  </si>
  <si>
    <t xml:space="preserve"> </t>
  </si>
  <si>
    <t>Noter</t>
  </si>
  <si>
    <t>note</t>
  </si>
  <si>
    <t>1. Anlægsaktiver</t>
  </si>
  <si>
    <t>Årets tilgang</t>
  </si>
  <si>
    <t>Afskrivninger bro</t>
  </si>
  <si>
    <t>Tilgodehavender og likvide beholdninger</t>
  </si>
  <si>
    <t>Generalforsamlingsvalgt revisor</t>
  </si>
  <si>
    <t>Overført til frie reserver</t>
  </si>
  <si>
    <t>Disponeret i alt</t>
  </si>
  <si>
    <t>Opsparet overskud (frie reserver)</t>
  </si>
  <si>
    <t>Overført, jf. resultatdisponering</t>
  </si>
  <si>
    <t>Saldo 01.04</t>
  </si>
  <si>
    <t>Saldo 31.03</t>
  </si>
  <si>
    <t>2. Fond for bro og trappe</t>
  </si>
  <si>
    <t xml:space="preserve">udtrykke en konklusion om årsregnskabet. </t>
  </si>
  <si>
    <t xml:space="preserve">I henhold til generalforsamlingsbeslutning af 28. juni 2015 indbetales 300 kr. pr. parcel til særskilt </t>
  </si>
  <si>
    <t>Årets afskrivninger</t>
  </si>
  <si>
    <t>Vedligeholdelse af dræn og brønde</t>
  </si>
  <si>
    <t>Bro og trappe i alt</t>
  </si>
  <si>
    <t>Realiseret</t>
  </si>
  <si>
    <t>Søren Stampe</t>
  </si>
  <si>
    <t xml:space="preserve">Revisionen har bl.a. omfattet stikprøvevis gennemgang af bilag samt kontoudtog </t>
  </si>
  <si>
    <t>og finansielle stilling samt af resultatet  af foreningens aktiviteter for regnskabsåret.</t>
  </si>
  <si>
    <t>Bankkonto</t>
  </si>
  <si>
    <t>Anskaffelsessum  pr. 01.04</t>
  </si>
  <si>
    <t>Anskaffelsessum pr. 31.03</t>
  </si>
  <si>
    <t>Afskrivninger pr. 31.03</t>
  </si>
  <si>
    <t>Bogført værdi pr. 31.03</t>
  </si>
  <si>
    <t xml:space="preserve">Resultatdisponering </t>
  </si>
  <si>
    <t>Til medlemmerne af Grundejerforeningen Emilsminde</t>
  </si>
  <si>
    <t>Afskrivninger pr. 01.04</t>
  </si>
  <si>
    <t>Badebro</t>
  </si>
  <si>
    <t>www.emilsminde.info</t>
  </si>
  <si>
    <t>Græs</t>
  </si>
  <si>
    <t xml:space="preserve">investeringspulje ("Fond for bro og trappe").  Fra regnskabsåret 2019/20 henføres </t>
  </si>
  <si>
    <t>Vedligeholdelse af trappe, tværdræn</t>
  </si>
  <si>
    <t>Øvrig vedligeholdelse</t>
  </si>
  <si>
    <t xml:space="preserve">Andre indtægter </t>
  </si>
  <si>
    <t>Lone Fink</t>
  </si>
  <si>
    <t>Tina Dines Appelt</t>
  </si>
  <si>
    <t>Vedligeholdelse af veje, skilte</t>
  </si>
  <si>
    <t>IT, website, bogføringsprogram</t>
  </si>
  <si>
    <t>31.03.2023</t>
  </si>
  <si>
    <t>2022/23</t>
  </si>
  <si>
    <t>Forudbetalte omkostninger</t>
  </si>
  <si>
    <t>fra pengeinstitut.</t>
  </si>
  <si>
    <t>600 kr. af det samlede kontingent på 1.800 kr. pr. parcel. til investeringspuljen.</t>
  </si>
  <si>
    <t>Indbetalingerne hensættes som  en særskilt reserve under egenkapitalen, efter modregning af årets</t>
  </si>
  <si>
    <t xml:space="preserve">afskrivninger. </t>
  </si>
  <si>
    <t>Årsregnskab 2023/24</t>
  </si>
  <si>
    <t>Bestyrelsen har dags dato behandlet og vedtaget årsregnskabet for 2023/24.</t>
  </si>
  <si>
    <t>Drøsselbjerg, den 7. juni 2024</t>
  </si>
  <si>
    <t xml:space="preserve">Jeg har revideret årsregnskabet for 2023/24 for Grundejerforeningen Emilsminde.  </t>
  </si>
  <si>
    <t>Resultatopgørelse for regnskabsåret 01.04.2023 - 31.03.2024</t>
  </si>
  <si>
    <t>2023/24</t>
  </si>
  <si>
    <t>31.03.2024</t>
  </si>
  <si>
    <t>Balance pr. 31.03.2024</t>
  </si>
  <si>
    <t>Godkendt på generalforsamlingen 7. juni 2024</t>
  </si>
  <si>
    <t>Ny hjemmeside</t>
  </si>
  <si>
    <t>Skyldige omkostninger</t>
  </si>
  <si>
    <t>Nedskrivning af badebro</t>
  </si>
  <si>
    <t>Overført fra frie reserver</t>
  </si>
  <si>
    <t>Nedskrivning af bro</t>
  </si>
  <si>
    <t>Kontingentindtægter - Fond (bro, trappe, dræn mv.)</t>
  </si>
  <si>
    <t>Henlagt til fond for bro, trappe, dræn mv.</t>
  </si>
  <si>
    <t>Overført til Fond for bro, trappe, dræn mv.</t>
  </si>
  <si>
    <t>Fond for bro, trappe, dræn mv.</t>
  </si>
  <si>
    <t xml:space="preserve">Anlægsaktiverne omfatter trappe (2009 - fuldt afskrevet) samt badebro (2019 - fuldt afskrevet). </t>
  </si>
  <si>
    <t>Karsten Bjerre-Jepsen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</si>
</sst>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k_r_._-;\-* #,##0.00\ _k_r_._-;_-* &quot;-&quot;??\ _k_r_._-;_-@_-"/>
    <numFmt numFmtId="165" formatCode="_-* #,##0\ _k_r_._-;\-* #,##0\ _k_r_._-;_-* &quot;-&quot;??\ _k_r_._-;_-@_-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3" fillId="0" borderId="0" applyFont="0" applyFill="0" applyBorder="0" applyAlignment="0" applyProtection="0"/>
    <xf numFmtId="0" fontId="5" fillId="0" borderId="0" applyNumberFormat="0" applyFill="0" applyBorder="0" applyAlignment="0" applyProtection="0"/>
  </cellStyleXfs>
  <cellXfs count="51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1" xfId="0" applyBorder="1"/>
    <xf numFmtId="0" fontId="0" fillId="3" borderId="0" xfId="0" applyFill="1"/>
    <xf numFmtId="165" fontId="0" fillId="0" borderId="0" xfId="1" applyNumberFormat="1" applyFont="1"/>
    <xf numFmtId="165" fontId="1" fillId="0" borderId="0" xfId="1" applyNumberFormat="1" applyFont="1"/>
    <xf numFmtId="165" fontId="1" fillId="0" borderId="1" xfId="1" applyNumberFormat="1" applyFont="1" applyBorder="1"/>
    <xf numFmtId="165" fontId="1" fillId="2" borderId="1" xfId="1" applyNumberFormat="1" applyFont="1" applyFill="1" applyBorder="1"/>
    <xf numFmtId="165" fontId="0" fillId="0" borderId="0" xfId="1" applyNumberFormat="1" applyFont="1" applyBorder="1"/>
    <xf numFmtId="165" fontId="0" fillId="2" borderId="0" xfId="1" applyNumberFormat="1" applyFont="1" applyFill="1"/>
    <xf numFmtId="165" fontId="1" fillId="0" borderId="2" xfId="1" applyNumberFormat="1" applyFont="1" applyBorder="1"/>
    <xf numFmtId="165" fontId="0" fillId="0" borderId="2" xfId="1" applyNumberFormat="1" applyFont="1" applyBorder="1"/>
    <xf numFmtId="165" fontId="1" fillId="2" borderId="2" xfId="1" applyNumberFormat="1" applyFont="1" applyFill="1" applyBorder="1"/>
    <xf numFmtId="165" fontId="0" fillId="3" borderId="0" xfId="1" applyNumberFormat="1" applyFont="1" applyFill="1" applyBorder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4" fillId="0" borderId="0" xfId="0" applyFont="1"/>
    <xf numFmtId="165" fontId="1" fillId="0" borderId="0" xfId="1" applyNumberFormat="1" applyFont="1" applyBorder="1"/>
    <xf numFmtId="0" fontId="1" fillId="3" borderId="0" xfId="0" applyFont="1" applyFill="1"/>
    <xf numFmtId="165" fontId="1" fillId="0" borderId="0" xfId="1" quotePrefix="1" applyNumberFormat="1" applyFont="1"/>
    <xf numFmtId="165" fontId="1" fillId="4" borderId="0" xfId="1" applyNumberFormat="1" applyFont="1" applyFill="1"/>
    <xf numFmtId="165" fontId="1" fillId="4" borderId="0" xfId="1" applyNumberFormat="1" applyFont="1" applyFill="1" applyBorder="1"/>
    <xf numFmtId="165" fontId="0" fillId="4" borderId="0" xfId="1" applyNumberFormat="1" applyFont="1" applyFill="1" applyBorder="1"/>
    <xf numFmtId="165" fontId="1" fillId="4" borderId="2" xfId="1" applyNumberFormat="1" applyFont="1" applyFill="1" applyBorder="1"/>
    <xf numFmtId="165" fontId="0" fillId="4" borderId="0" xfId="1" applyNumberFormat="1" applyFont="1" applyFill="1"/>
    <xf numFmtId="165" fontId="0" fillId="4" borderId="2" xfId="1" applyNumberFormat="1" applyFont="1" applyFill="1" applyBorder="1"/>
    <xf numFmtId="165" fontId="1" fillId="0" borderId="0" xfId="1" applyNumberFormat="1" applyFont="1" applyAlignment="1">
      <alignment horizontal="center"/>
    </xf>
    <xf numFmtId="165" fontId="1" fillId="0" borderId="0" xfId="1" quotePrefix="1" applyNumberFormat="1" applyFont="1" applyAlignment="1">
      <alignment horizontal="center"/>
    </xf>
    <xf numFmtId="165" fontId="1" fillId="0" borderId="1" xfId="1" applyNumberFormat="1" applyFont="1" applyBorder="1" applyAlignment="1">
      <alignment horizontal="center"/>
    </xf>
    <xf numFmtId="165" fontId="3" fillId="0" borderId="0" xfId="1" applyNumberFormat="1" applyFont="1" applyFill="1"/>
    <xf numFmtId="165" fontId="1" fillId="2" borderId="0" xfId="1" quotePrefix="1" applyNumberFormat="1" applyFont="1" applyFill="1"/>
    <xf numFmtId="165" fontId="2" fillId="0" borderId="0" xfId="1" applyNumberFormat="1" applyFont="1"/>
    <xf numFmtId="165" fontId="1" fillId="4" borderId="0" xfId="1" quotePrefix="1" applyNumberFormat="1" applyFont="1" applyFill="1"/>
    <xf numFmtId="0" fontId="5" fillId="0" borderId="0" xfId="2"/>
    <xf numFmtId="165" fontId="0" fillId="3" borderId="0" xfId="1" applyNumberFormat="1" applyFont="1" applyFill="1"/>
    <xf numFmtId="165" fontId="1" fillId="3" borderId="2" xfId="1" applyNumberFormat="1" applyFont="1" applyFill="1" applyBorder="1"/>
    <xf numFmtId="165" fontId="0" fillId="3" borderId="1" xfId="1" applyNumberFormat="1" applyFont="1" applyFill="1" applyBorder="1"/>
    <xf numFmtId="165" fontId="1" fillId="4" borderId="0" xfId="1" applyNumberFormat="1" applyFont="1" applyFill="1" applyAlignment="1">
      <alignment horizontal="center"/>
    </xf>
    <xf numFmtId="165" fontId="1" fillId="4" borderId="0" xfId="1" quotePrefix="1" applyNumberFormat="1" applyFont="1" applyFill="1" applyAlignment="1">
      <alignment horizontal="center"/>
    </xf>
    <xf numFmtId="165" fontId="1" fillId="4" borderId="1" xfId="1" applyNumberFormat="1" applyFont="1" applyFill="1" applyBorder="1" applyAlignment="1">
      <alignment horizontal="center"/>
    </xf>
    <xf numFmtId="165" fontId="3" fillId="0" borderId="0" xfId="1" applyNumberFormat="1" applyFont="1"/>
    <xf numFmtId="165" fontId="6" fillId="0" borderId="0" xfId="1" applyNumberFormat="1" applyFont="1"/>
    <xf numFmtId="0" fontId="7" fillId="0" borderId="0" xfId="0" applyFont="1"/>
    <xf numFmtId="165" fontId="7" fillId="4" borderId="0" xfId="1" applyNumberFormat="1" applyFont="1" applyFill="1"/>
    <xf numFmtId="165" fontId="8" fillId="4" borderId="2" xfId="1" applyNumberFormat="1" applyFont="1" applyFill="1" applyBorder="1"/>
    <xf numFmtId="165" fontId="7" fillId="4" borderId="0" xfId="1" applyNumberFormat="1" applyFont="1" applyFill="1" applyBorder="1"/>
    <xf numFmtId="165" fontId="8" fillId="4" borderId="1" xfId="1" applyNumberFormat="1" applyFont="1" applyFill="1" applyBorder="1"/>
    <xf numFmtId="165" fontId="7" fillId="4" borderId="0" xfId="0" applyNumberFormat="1" applyFont="1" applyFill="1"/>
    <xf numFmtId="3" fontId="1" fillId="0" borderId="2" xfId="1" applyNumberFormat="1" applyFont="1" applyBorder="1" applyAlignment="1">
      <alignment horizontal="center"/>
    </xf>
    <xf numFmtId="0" fontId="2" fillId="0" borderId="0" xfId="0" applyFont="1" applyAlignment="1">
      <alignment horizontal="center"/>
    </xf>
  </cellXfs>
  <cellStyles count="3">
    <cellStyle name="Komma" xfId="1" builtinId="3"/>
    <cellStyle name="Link" xfId="2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2013 – 2022 T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emilsminde.info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4:I38"/>
  <sheetViews>
    <sheetView tabSelected="1" topLeftCell="A11" workbookViewId="0">
      <selection activeCell="A22" sqref="A22"/>
    </sheetView>
  </sheetViews>
  <sheetFormatPr baseColWidth="10" defaultColWidth="8.83203125" defaultRowHeight="15" x14ac:dyDescent="0.2"/>
  <sheetData>
    <row r="4" spans="1:9" ht="19" x14ac:dyDescent="0.25">
      <c r="A4" s="50" t="s">
        <v>1</v>
      </c>
      <c r="B4" s="50"/>
      <c r="C4" s="50"/>
      <c r="D4" s="50"/>
      <c r="E4" s="50"/>
      <c r="F4" s="50"/>
      <c r="G4" s="50"/>
      <c r="H4" s="50"/>
      <c r="I4" s="50"/>
    </row>
    <row r="5" spans="1:9" ht="19" x14ac:dyDescent="0.25">
      <c r="A5" s="2"/>
      <c r="B5" s="2"/>
      <c r="C5" s="2"/>
      <c r="D5" s="2"/>
      <c r="E5" s="2"/>
      <c r="F5" s="2"/>
      <c r="G5" s="2"/>
      <c r="H5" s="2"/>
      <c r="I5" s="2"/>
    </row>
    <row r="6" spans="1:9" ht="19" x14ac:dyDescent="0.25">
      <c r="A6" s="50" t="s">
        <v>90</v>
      </c>
      <c r="B6" s="50"/>
      <c r="C6" s="50"/>
      <c r="D6" s="50"/>
      <c r="E6" s="50"/>
      <c r="F6" s="50"/>
      <c r="G6" s="50"/>
      <c r="H6" s="50"/>
      <c r="I6" s="50"/>
    </row>
    <row r="10" spans="1:9" ht="19" x14ac:dyDescent="0.25">
      <c r="A10" s="2" t="s">
        <v>40</v>
      </c>
    </row>
    <row r="13" spans="1:9" x14ac:dyDescent="0.2">
      <c r="A13" s="1" t="s">
        <v>0</v>
      </c>
    </row>
    <row r="14" spans="1:9" x14ac:dyDescent="0.2">
      <c r="A14" t="s">
        <v>1</v>
      </c>
    </row>
    <row r="15" spans="1:9" x14ac:dyDescent="0.2">
      <c r="A15" t="s">
        <v>2</v>
      </c>
    </row>
    <row r="16" spans="1:9" x14ac:dyDescent="0.2">
      <c r="A16" t="s">
        <v>3</v>
      </c>
    </row>
    <row r="18" spans="1:2" x14ac:dyDescent="0.2">
      <c r="A18" s="34" t="s">
        <v>73</v>
      </c>
    </row>
    <row r="20" spans="1:2" x14ac:dyDescent="0.2">
      <c r="A20" s="1" t="s">
        <v>4</v>
      </c>
    </row>
    <row r="21" spans="1:2" x14ac:dyDescent="0.2">
      <c r="A21" s="43" t="s">
        <v>9</v>
      </c>
      <c r="B21" s="43"/>
    </row>
    <row r="22" spans="1:2" x14ac:dyDescent="0.2">
      <c r="A22" s="43" t="s">
        <v>109</v>
      </c>
      <c r="B22" s="43"/>
    </row>
    <row r="23" spans="1:2" x14ac:dyDescent="0.2">
      <c r="A23" s="43" t="s">
        <v>61</v>
      </c>
      <c r="B23" s="43"/>
    </row>
    <row r="24" spans="1:2" x14ac:dyDescent="0.2">
      <c r="A24" s="43" t="s">
        <v>79</v>
      </c>
      <c r="B24" s="43"/>
    </row>
    <row r="25" spans="1:2" x14ac:dyDescent="0.2">
      <c r="A25" s="43" t="s">
        <v>80</v>
      </c>
      <c r="B25" s="43"/>
    </row>
    <row r="26" spans="1:2" x14ac:dyDescent="0.2">
      <c r="A26" s="43"/>
      <c r="B26" s="43"/>
    </row>
    <row r="27" spans="1:2" x14ac:dyDescent="0.2">
      <c r="A27" s="1" t="s">
        <v>5</v>
      </c>
    </row>
    <row r="28" spans="1:2" x14ac:dyDescent="0.2">
      <c r="A28" t="s">
        <v>6</v>
      </c>
    </row>
    <row r="34" spans="1:4" x14ac:dyDescent="0.2">
      <c r="A34" t="s">
        <v>98</v>
      </c>
    </row>
    <row r="37" spans="1:4" x14ac:dyDescent="0.2">
      <c r="A37" s="3"/>
      <c r="B37" s="3"/>
      <c r="C37" s="3"/>
      <c r="D37" s="3"/>
    </row>
    <row r="38" spans="1:4" x14ac:dyDescent="0.2">
      <c r="A38" t="s">
        <v>7</v>
      </c>
    </row>
  </sheetData>
  <mergeCells count="2">
    <mergeCell ref="A4:I4"/>
    <mergeCell ref="A6:I6"/>
  </mergeCells>
  <hyperlinks>
    <hyperlink ref="A18" r:id="rId1" xr:uid="{51DE7D62-B54B-4D1C-A647-C6B60208A254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H42"/>
  <sheetViews>
    <sheetView view="pageLayout" topLeftCell="A9" zoomScaleNormal="100" workbookViewId="0">
      <selection activeCell="E15" sqref="E15"/>
    </sheetView>
  </sheetViews>
  <sheetFormatPr baseColWidth="10" defaultColWidth="8.83203125" defaultRowHeight="15" x14ac:dyDescent="0.2"/>
  <sheetData>
    <row r="3" spans="1:8" ht="19" x14ac:dyDescent="0.25">
      <c r="A3" s="2" t="s">
        <v>8</v>
      </c>
    </row>
    <row r="5" spans="1:8" x14ac:dyDescent="0.2">
      <c r="A5" t="s">
        <v>91</v>
      </c>
    </row>
    <row r="9" spans="1:8" x14ac:dyDescent="0.2">
      <c r="A9" t="s">
        <v>92</v>
      </c>
    </row>
    <row r="12" spans="1:8" x14ac:dyDescent="0.2">
      <c r="A12" s="1" t="s">
        <v>4</v>
      </c>
    </row>
    <row r="15" spans="1:8" x14ac:dyDescent="0.2">
      <c r="B15" t="s">
        <v>9</v>
      </c>
      <c r="E15" t="s">
        <v>109</v>
      </c>
      <c r="H15" t="s">
        <v>61</v>
      </c>
    </row>
    <row r="19" spans="1:5" x14ac:dyDescent="0.2">
      <c r="B19" t="s">
        <v>79</v>
      </c>
      <c r="E19" t="s">
        <v>80</v>
      </c>
    </row>
    <row r="23" spans="1:5" x14ac:dyDescent="0.2">
      <c r="A23" s="1" t="s">
        <v>10</v>
      </c>
    </row>
    <row r="25" spans="1:5" x14ac:dyDescent="0.2">
      <c r="A25" t="s">
        <v>70</v>
      </c>
    </row>
    <row r="27" spans="1:5" x14ac:dyDescent="0.2">
      <c r="A27" t="s">
        <v>93</v>
      </c>
    </row>
    <row r="28" spans="1:5" x14ac:dyDescent="0.2">
      <c r="A28" t="s">
        <v>62</v>
      </c>
    </row>
    <row r="29" spans="1:5" x14ac:dyDescent="0.2">
      <c r="A29" t="s">
        <v>86</v>
      </c>
    </row>
    <row r="31" spans="1:5" x14ac:dyDescent="0.2">
      <c r="A31" t="s">
        <v>11</v>
      </c>
    </row>
    <row r="32" spans="1:5" x14ac:dyDescent="0.2">
      <c r="A32" t="s">
        <v>55</v>
      </c>
    </row>
    <row r="34" spans="1:1" x14ac:dyDescent="0.2">
      <c r="A34" t="s">
        <v>12</v>
      </c>
    </row>
    <row r="35" spans="1:1" x14ac:dyDescent="0.2">
      <c r="A35" t="s">
        <v>13</v>
      </c>
    </row>
    <row r="36" spans="1:1" x14ac:dyDescent="0.2">
      <c r="A36" t="s">
        <v>63</v>
      </c>
    </row>
    <row r="38" spans="1:1" x14ac:dyDescent="0.2">
      <c r="A38" t="s">
        <v>92</v>
      </c>
    </row>
    <row r="41" spans="1:1" x14ac:dyDescent="0.2">
      <c r="A41" t="s">
        <v>6</v>
      </c>
    </row>
    <row r="42" spans="1:1" x14ac:dyDescent="0.2">
      <c r="A42" t="s">
        <v>47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47"/>
  <sheetViews>
    <sheetView showWhiteSpace="0" topLeftCell="A28" zoomScaleNormal="100" workbookViewId="0">
      <selection activeCell="A50" sqref="A50"/>
    </sheetView>
  </sheetViews>
  <sheetFormatPr baseColWidth="10" defaultColWidth="8.83203125" defaultRowHeight="15" x14ac:dyDescent="0.2"/>
  <cols>
    <col min="6" max="8" width="11.6640625" style="5" bestFit="1" customWidth="1"/>
    <col min="13" max="13" width="11.83203125" bestFit="1" customWidth="1"/>
    <col min="14" max="16" width="11" bestFit="1" customWidth="1"/>
  </cols>
  <sheetData>
    <row r="1" spans="1:8" ht="19" x14ac:dyDescent="0.25">
      <c r="A1" s="2" t="s">
        <v>94</v>
      </c>
    </row>
    <row r="2" spans="1:8" x14ac:dyDescent="0.2">
      <c r="G2" s="42"/>
    </row>
    <row r="3" spans="1:8" x14ac:dyDescent="0.2">
      <c r="F3" s="27" t="s">
        <v>60</v>
      </c>
      <c r="G3" s="38" t="s">
        <v>29</v>
      </c>
      <c r="H3" s="27" t="s">
        <v>60</v>
      </c>
    </row>
    <row r="4" spans="1:8" x14ac:dyDescent="0.2">
      <c r="F4" s="28" t="s">
        <v>95</v>
      </c>
      <c r="G4" s="39" t="s">
        <v>95</v>
      </c>
      <c r="H4" s="28" t="s">
        <v>84</v>
      </c>
    </row>
    <row r="5" spans="1:8" x14ac:dyDescent="0.2">
      <c r="E5" s="15" t="s">
        <v>42</v>
      </c>
      <c r="F5" s="29" t="s">
        <v>28</v>
      </c>
      <c r="G5" s="40" t="s">
        <v>30</v>
      </c>
      <c r="H5" s="29" t="s">
        <v>28</v>
      </c>
    </row>
    <row r="6" spans="1:8" x14ac:dyDescent="0.2">
      <c r="A6" t="s">
        <v>14</v>
      </c>
      <c r="F6" s="5">
        <v>120000</v>
      </c>
      <c r="G6" s="44">
        <v>120000</v>
      </c>
      <c r="H6" s="5">
        <v>120000</v>
      </c>
    </row>
    <row r="7" spans="1:8" x14ac:dyDescent="0.2">
      <c r="A7" t="s">
        <v>78</v>
      </c>
      <c r="F7" s="5">
        <v>9000</v>
      </c>
      <c r="G7" s="44">
        <v>8000</v>
      </c>
      <c r="H7" s="5">
        <v>2000</v>
      </c>
    </row>
    <row r="8" spans="1:8" x14ac:dyDescent="0.2">
      <c r="A8" t="s">
        <v>104</v>
      </c>
      <c r="F8" s="5">
        <v>60000</v>
      </c>
      <c r="G8" s="44">
        <v>60000</v>
      </c>
      <c r="H8" s="5">
        <v>60000</v>
      </c>
    </row>
    <row r="9" spans="1:8" s="1" customFormat="1" x14ac:dyDescent="0.2">
      <c r="A9" s="1" t="s">
        <v>15</v>
      </c>
      <c r="F9" s="11">
        <f>SUM(F6:F8)</f>
        <v>189000</v>
      </c>
      <c r="G9" s="45">
        <f>SUM(G6:G8)</f>
        <v>188000</v>
      </c>
      <c r="H9" s="11">
        <v>182000</v>
      </c>
    </row>
    <row r="10" spans="1:8" x14ac:dyDescent="0.2">
      <c r="G10" s="44"/>
    </row>
    <row r="11" spans="1:8" x14ac:dyDescent="0.2">
      <c r="G11" s="44"/>
    </row>
    <row r="12" spans="1:8" x14ac:dyDescent="0.2">
      <c r="A12" t="s">
        <v>16</v>
      </c>
      <c r="G12" s="44"/>
    </row>
    <row r="13" spans="1:8" x14ac:dyDescent="0.2">
      <c r="A13" t="s">
        <v>17</v>
      </c>
      <c r="F13" s="5">
        <v>31564</v>
      </c>
      <c r="G13" s="44">
        <v>35000</v>
      </c>
      <c r="H13" s="5">
        <v>29812</v>
      </c>
    </row>
    <row r="14" spans="1:8" x14ac:dyDescent="0.2">
      <c r="A14" t="s">
        <v>76</v>
      </c>
      <c r="F14" s="5">
        <v>0</v>
      </c>
      <c r="G14" s="44">
        <v>15000</v>
      </c>
      <c r="H14" s="5">
        <v>0</v>
      </c>
    </row>
    <row r="15" spans="1:8" s="1" customFormat="1" x14ac:dyDescent="0.2">
      <c r="A15" s="1" t="s">
        <v>59</v>
      </c>
      <c r="F15" s="11">
        <f>SUM(F13:F14)</f>
        <v>31564</v>
      </c>
      <c r="G15" s="45">
        <f>SUM(G13:G14)</f>
        <v>50000</v>
      </c>
      <c r="H15" s="11">
        <v>29812</v>
      </c>
    </row>
    <row r="16" spans="1:8" x14ac:dyDescent="0.2">
      <c r="G16" s="44"/>
    </row>
    <row r="17" spans="1:8" x14ac:dyDescent="0.2">
      <c r="A17" t="s">
        <v>81</v>
      </c>
      <c r="F17" s="5">
        <f>9431+8434+5148+19984</f>
        <v>42997</v>
      </c>
      <c r="G17" s="44">
        <v>30000</v>
      </c>
      <c r="H17" s="5">
        <v>32198</v>
      </c>
    </row>
    <row r="18" spans="1:8" x14ac:dyDescent="0.2">
      <c r="A18" t="s">
        <v>74</v>
      </c>
      <c r="F18" s="5">
        <v>7150</v>
      </c>
      <c r="G18" s="44">
        <v>12000</v>
      </c>
      <c r="H18" s="5">
        <v>8212</v>
      </c>
    </row>
    <row r="19" spans="1:8" x14ac:dyDescent="0.2">
      <c r="A19" t="s">
        <v>58</v>
      </c>
      <c r="F19" s="5">
        <v>6706</v>
      </c>
      <c r="G19" s="44">
        <v>10000</v>
      </c>
      <c r="H19" s="5">
        <v>1741</v>
      </c>
    </row>
    <row r="20" spans="1:8" x14ac:dyDescent="0.2">
      <c r="A20" s="1" t="s">
        <v>77</v>
      </c>
      <c r="B20" s="1"/>
      <c r="C20" s="1"/>
      <c r="D20" s="1"/>
      <c r="E20" s="1"/>
      <c r="F20" s="11">
        <f>SUM(F17:F19)</f>
        <v>56853</v>
      </c>
      <c r="G20" s="45">
        <f>SUM(G17:G19)</f>
        <v>52000</v>
      </c>
      <c r="H20" s="11">
        <v>42151</v>
      </c>
    </row>
    <row r="21" spans="1:8" x14ac:dyDescent="0.2">
      <c r="F21" s="9"/>
      <c r="G21" s="46"/>
      <c r="H21" s="9"/>
    </row>
    <row r="22" spans="1:8" s="1" customFormat="1" x14ac:dyDescent="0.2">
      <c r="A22" s="1" t="s">
        <v>18</v>
      </c>
      <c r="F22" s="7">
        <f>+F20+F15</f>
        <v>88417</v>
      </c>
      <c r="G22" s="47">
        <f>+G15+G20</f>
        <v>102000</v>
      </c>
      <c r="H22" s="7">
        <v>71963</v>
      </c>
    </row>
    <row r="23" spans="1:8" x14ac:dyDescent="0.2">
      <c r="G23" s="44"/>
    </row>
    <row r="24" spans="1:8" x14ac:dyDescent="0.2">
      <c r="A24" t="s">
        <v>19</v>
      </c>
      <c r="F24" s="30"/>
      <c r="G24" s="48"/>
      <c r="H24" s="30"/>
    </row>
    <row r="25" spans="1:8" x14ac:dyDescent="0.2">
      <c r="A25" t="s">
        <v>20</v>
      </c>
      <c r="F25" s="30">
        <v>4796</v>
      </c>
      <c r="G25" s="48">
        <v>4500</v>
      </c>
      <c r="H25" s="30">
        <v>4254</v>
      </c>
    </row>
    <row r="26" spans="1:8" x14ac:dyDescent="0.2">
      <c r="A26" t="s">
        <v>21</v>
      </c>
      <c r="F26" s="30">
        <v>2000</v>
      </c>
      <c r="G26" s="48">
        <v>2000</v>
      </c>
      <c r="H26" s="30">
        <v>2120</v>
      </c>
    </row>
    <row r="27" spans="1:8" x14ac:dyDescent="0.2">
      <c r="A27" t="s">
        <v>31</v>
      </c>
      <c r="F27" s="30">
        <v>5989</v>
      </c>
      <c r="G27" s="48">
        <v>4500</v>
      </c>
      <c r="H27" s="30">
        <v>4477</v>
      </c>
    </row>
    <row r="28" spans="1:8" x14ac:dyDescent="0.2">
      <c r="A28" t="s">
        <v>32</v>
      </c>
      <c r="F28" s="30">
        <v>1800</v>
      </c>
      <c r="G28" s="48">
        <v>2000</v>
      </c>
      <c r="H28" s="30">
        <v>1800</v>
      </c>
    </row>
    <row r="29" spans="1:8" x14ac:dyDescent="0.2">
      <c r="A29" t="s">
        <v>22</v>
      </c>
      <c r="F29" s="30">
        <f>50+1468+1166</f>
        <v>2684</v>
      </c>
      <c r="G29" s="48">
        <v>1500</v>
      </c>
      <c r="H29" s="30">
        <v>894</v>
      </c>
    </row>
    <row r="30" spans="1:8" x14ac:dyDescent="0.2">
      <c r="A30" t="s">
        <v>23</v>
      </c>
      <c r="F30" s="30">
        <v>12000</v>
      </c>
      <c r="G30" s="48">
        <v>12000</v>
      </c>
      <c r="H30" s="30">
        <v>12000</v>
      </c>
    </row>
    <row r="31" spans="1:8" x14ac:dyDescent="0.2">
      <c r="A31" t="s">
        <v>82</v>
      </c>
      <c r="F31" s="30">
        <f>4455+1200</f>
        <v>5655</v>
      </c>
      <c r="G31" s="48">
        <v>5000</v>
      </c>
      <c r="H31" s="30">
        <v>6232</v>
      </c>
    </row>
    <row r="32" spans="1:8" x14ac:dyDescent="0.2">
      <c r="A32" t="s">
        <v>99</v>
      </c>
      <c r="F32" s="30">
        <v>0</v>
      </c>
      <c r="G32" s="48">
        <v>10000</v>
      </c>
      <c r="H32" s="30">
        <v>0</v>
      </c>
    </row>
    <row r="33" spans="1:8" x14ac:dyDescent="0.2">
      <c r="A33" t="s">
        <v>24</v>
      </c>
      <c r="F33" s="30">
        <v>7000</v>
      </c>
      <c r="G33" s="48">
        <v>7000</v>
      </c>
      <c r="H33" s="30">
        <v>7000</v>
      </c>
    </row>
    <row r="34" spans="1:8" x14ac:dyDescent="0.2">
      <c r="A34" t="s">
        <v>33</v>
      </c>
      <c r="F34" s="30">
        <v>-10</v>
      </c>
      <c r="G34" s="48">
        <v>0</v>
      </c>
      <c r="H34" s="30">
        <v>236</v>
      </c>
    </row>
    <row r="35" spans="1:8" x14ac:dyDescent="0.2">
      <c r="A35" s="1" t="s">
        <v>25</v>
      </c>
      <c r="F35" s="11">
        <f>SUM(F25:F34)</f>
        <v>41914</v>
      </c>
      <c r="G35" s="45">
        <f>SUM(G25:G34)</f>
        <v>48500</v>
      </c>
      <c r="H35" s="11">
        <v>39013</v>
      </c>
    </row>
    <row r="36" spans="1:8" x14ac:dyDescent="0.2">
      <c r="G36" s="44"/>
    </row>
    <row r="37" spans="1:8" x14ac:dyDescent="0.2">
      <c r="A37" t="s">
        <v>45</v>
      </c>
      <c r="E37" s="16">
        <v>1</v>
      </c>
      <c r="F37" s="5">
        <f>+Noter!F16</f>
        <v>19843</v>
      </c>
      <c r="G37" s="44">
        <v>19843</v>
      </c>
      <c r="H37" s="5">
        <v>19843</v>
      </c>
    </row>
    <row r="38" spans="1:8" x14ac:dyDescent="0.2">
      <c r="G38" s="44"/>
    </row>
    <row r="39" spans="1:8" x14ac:dyDescent="0.2">
      <c r="A39" s="1" t="s">
        <v>26</v>
      </c>
      <c r="F39" s="11">
        <f>+F22+F35+F37</f>
        <v>150174</v>
      </c>
      <c r="G39" s="45">
        <f>+G22+G35+G37</f>
        <v>170343</v>
      </c>
      <c r="H39" s="11">
        <v>130819</v>
      </c>
    </row>
    <row r="40" spans="1:8" x14ac:dyDescent="0.2">
      <c r="G40" s="44"/>
    </row>
    <row r="41" spans="1:8" x14ac:dyDescent="0.2">
      <c r="G41" s="44"/>
    </row>
    <row r="42" spans="1:8" x14ac:dyDescent="0.2">
      <c r="A42" s="1" t="s">
        <v>27</v>
      </c>
      <c r="F42" s="11">
        <f>+F9-F39</f>
        <v>38826</v>
      </c>
      <c r="G42" s="45">
        <f>+G9-G39</f>
        <v>17657</v>
      </c>
      <c r="H42" s="11">
        <v>51181</v>
      </c>
    </row>
    <row r="43" spans="1:8" x14ac:dyDescent="0.2">
      <c r="G43" s="44"/>
    </row>
    <row r="44" spans="1:8" x14ac:dyDescent="0.2">
      <c r="A44" s="17" t="s">
        <v>69</v>
      </c>
      <c r="G44" s="44"/>
    </row>
    <row r="45" spans="1:8" x14ac:dyDescent="0.2">
      <c r="A45" t="s">
        <v>105</v>
      </c>
      <c r="F45" s="41">
        <f>+H45</f>
        <v>40157</v>
      </c>
      <c r="G45" s="44">
        <f>+G8-G37</f>
        <v>40157</v>
      </c>
      <c r="H45" s="5">
        <v>40157</v>
      </c>
    </row>
    <row r="46" spans="1:8" x14ac:dyDescent="0.2">
      <c r="A46" t="s">
        <v>48</v>
      </c>
      <c r="F46" s="5">
        <f>+F42-F45</f>
        <v>-1331</v>
      </c>
      <c r="G46" s="44">
        <f>+G42-G45</f>
        <v>-22500</v>
      </c>
      <c r="H46" s="5">
        <v>11024</v>
      </c>
    </row>
    <row r="47" spans="1:8" x14ac:dyDescent="0.2">
      <c r="A47" s="1" t="s">
        <v>49</v>
      </c>
      <c r="F47" s="11">
        <f>SUM(F45:F46)</f>
        <v>38826</v>
      </c>
      <c r="G47" s="45">
        <f>SUM(G45:G46)</f>
        <v>17657</v>
      </c>
      <c r="H47" s="11">
        <v>51181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3:E51"/>
  <sheetViews>
    <sheetView topLeftCell="A22" zoomScaleNormal="100" workbookViewId="0">
      <selection activeCell="A44" sqref="A44"/>
    </sheetView>
  </sheetViews>
  <sheetFormatPr baseColWidth="10" defaultColWidth="8.83203125" defaultRowHeight="15" x14ac:dyDescent="0.2"/>
  <cols>
    <col min="1" max="1" width="47.83203125" customWidth="1"/>
    <col min="3" max="3" width="11.33203125" style="5" customWidth="1"/>
    <col min="4" max="4" width="11.6640625" style="5" customWidth="1"/>
  </cols>
  <sheetData>
    <row r="3" spans="1:5" ht="19" x14ac:dyDescent="0.25">
      <c r="A3" s="2" t="s">
        <v>97</v>
      </c>
    </row>
    <row r="5" spans="1:5" x14ac:dyDescent="0.2">
      <c r="D5" s="21"/>
    </row>
    <row r="6" spans="1:5" x14ac:dyDescent="0.2">
      <c r="A6" s="1" t="s">
        <v>34</v>
      </c>
      <c r="B6" s="15" t="s">
        <v>42</v>
      </c>
      <c r="C6" s="20" t="s">
        <v>96</v>
      </c>
      <c r="D6" s="33" t="s">
        <v>83</v>
      </c>
    </row>
    <row r="7" spans="1:5" x14ac:dyDescent="0.2">
      <c r="B7" s="16"/>
      <c r="C7" s="18" t="s">
        <v>28</v>
      </c>
      <c r="D7" s="22" t="s">
        <v>28</v>
      </c>
      <c r="E7" s="4"/>
    </row>
    <row r="8" spans="1:5" x14ac:dyDescent="0.2">
      <c r="A8" t="s">
        <v>72</v>
      </c>
      <c r="B8" s="16"/>
      <c r="C8" s="9">
        <v>99223</v>
      </c>
      <c r="D8" s="23">
        <v>119066</v>
      </c>
      <c r="E8" s="4"/>
    </row>
    <row r="9" spans="1:5" x14ac:dyDescent="0.2">
      <c r="A9" t="s">
        <v>101</v>
      </c>
      <c r="B9" s="16"/>
      <c r="C9" s="9">
        <v>-99223</v>
      </c>
      <c r="D9" s="23">
        <v>0</v>
      </c>
      <c r="E9" s="4"/>
    </row>
    <row r="10" spans="1:5" x14ac:dyDescent="0.2">
      <c r="A10" s="1" t="s">
        <v>35</v>
      </c>
      <c r="B10" s="16">
        <v>1</v>
      </c>
      <c r="C10" s="49">
        <v>0</v>
      </c>
      <c r="D10" s="24">
        <v>119066</v>
      </c>
      <c r="E10" s="4"/>
    </row>
    <row r="11" spans="1:5" x14ac:dyDescent="0.2">
      <c r="C11" s="9"/>
      <c r="D11" s="23"/>
      <c r="E11" s="4"/>
    </row>
    <row r="12" spans="1:5" x14ac:dyDescent="0.2">
      <c r="A12" t="s">
        <v>85</v>
      </c>
      <c r="C12" s="9">
        <v>0</v>
      </c>
      <c r="D12" s="23">
        <v>1000</v>
      </c>
      <c r="E12" s="4"/>
    </row>
    <row r="13" spans="1:5" x14ac:dyDescent="0.2">
      <c r="A13" t="s">
        <v>64</v>
      </c>
      <c r="C13" s="9">
        <v>245193</v>
      </c>
      <c r="D13" s="23">
        <v>165540</v>
      </c>
      <c r="E13" s="4"/>
    </row>
    <row r="14" spans="1:5" x14ac:dyDescent="0.2">
      <c r="A14" s="1" t="s">
        <v>46</v>
      </c>
      <c r="C14" s="11">
        <f>+C12+C13</f>
        <v>245193</v>
      </c>
      <c r="D14" s="24">
        <v>166540</v>
      </c>
      <c r="E14" s="4"/>
    </row>
    <row r="15" spans="1:5" x14ac:dyDescent="0.2">
      <c r="C15" s="9"/>
      <c r="D15" s="23"/>
      <c r="E15" s="4"/>
    </row>
    <row r="16" spans="1:5" x14ac:dyDescent="0.2">
      <c r="A16" s="1" t="s">
        <v>34</v>
      </c>
      <c r="C16" s="11">
        <f>+C10+C14</f>
        <v>245193</v>
      </c>
      <c r="D16" s="24">
        <v>285606</v>
      </c>
      <c r="E16" s="4"/>
    </row>
    <row r="17" spans="1:5" x14ac:dyDescent="0.2">
      <c r="C17" s="14"/>
      <c r="D17" s="23"/>
      <c r="E17" s="4"/>
    </row>
    <row r="18" spans="1:5" x14ac:dyDescent="0.2">
      <c r="C18" s="14"/>
      <c r="D18" s="23"/>
      <c r="E18" s="4"/>
    </row>
    <row r="19" spans="1:5" x14ac:dyDescent="0.2">
      <c r="A19" s="1"/>
      <c r="C19" s="14"/>
      <c r="D19" s="23"/>
      <c r="E19" s="4"/>
    </row>
    <row r="20" spans="1:5" x14ac:dyDescent="0.2">
      <c r="D20" s="25"/>
    </row>
    <row r="21" spans="1:5" x14ac:dyDescent="0.2">
      <c r="A21" s="1" t="s">
        <v>36</v>
      </c>
      <c r="C21" s="20"/>
      <c r="D21" s="33"/>
    </row>
    <row r="22" spans="1:5" x14ac:dyDescent="0.2">
      <c r="A22" s="1" t="s">
        <v>50</v>
      </c>
      <c r="C22" s="18"/>
      <c r="D22" s="22"/>
    </row>
    <row r="23" spans="1:5" x14ac:dyDescent="0.2">
      <c r="A23" t="s">
        <v>52</v>
      </c>
      <c r="C23" s="5">
        <f>+D26</f>
        <v>161535</v>
      </c>
      <c r="D23" s="25">
        <v>150511</v>
      </c>
      <c r="E23" s="4"/>
    </row>
    <row r="24" spans="1:5" x14ac:dyDescent="0.2">
      <c r="A24" t="s">
        <v>51</v>
      </c>
      <c r="C24" s="5">
        <f>+Resultatopgørelse!F46</f>
        <v>-1331</v>
      </c>
      <c r="D24" s="25">
        <v>11024</v>
      </c>
      <c r="E24" s="4"/>
    </row>
    <row r="25" spans="1:5" x14ac:dyDescent="0.2">
      <c r="A25" t="s">
        <v>106</v>
      </c>
      <c r="C25" s="5">
        <v>-110204</v>
      </c>
      <c r="D25" s="25">
        <v>0</v>
      </c>
      <c r="E25" s="4"/>
    </row>
    <row r="26" spans="1:5" s="1" customFormat="1" x14ac:dyDescent="0.2">
      <c r="A26" s="1" t="s">
        <v>53</v>
      </c>
      <c r="C26" s="11">
        <f>SUM(C23:C25)</f>
        <v>50000</v>
      </c>
      <c r="D26" s="24">
        <v>161535</v>
      </c>
      <c r="E26" s="19"/>
    </row>
    <row r="27" spans="1:5" x14ac:dyDescent="0.2">
      <c r="D27" s="25"/>
      <c r="E27" s="4"/>
    </row>
    <row r="28" spans="1:5" x14ac:dyDescent="0.2">
      <c r="A28" s="1" t="s">
        <v>107</v>
      </c>
      <c r="B28" s="16">
        <v>2</v>
      </c>
      <c r="D28" s="25"/>
      <c r="E28" s="4"/>
    </row>
    <row r="29" spans="1:5" x14ac:dyDescent="0.2">
      <c r="A29" t="s">
        <v>52</v>
      </c>
      <c r="C29" s="5">
        <f>+D33</f>
        <v>120471</v>
      </c>
      <c r="D29" s="25">
        <v>80314</v>
      </c>
      <c r="E29" s="4"/>
    </row>
    <row r="30" spans="1:5" x14ac:dyDescent="0.2">
      <c r="A30" t="s">
        <v>51</v>
      </c>
      <c r="C30" s="5">
        <f>+Resultatopgørelse!F45</f>
        <v>40157</v>
      </c>
      <c r="D30" s="25">
        <v>40157</v>
      </c>
      <c r="E30" s="4"/>
    </row>
    <row r="31" spans="1:5" x14ac:dyDescent="0.2">
      <c r="A31" t="s">
        <v>101</v>
      </c>
      <c r="C31" s="5">
        <v>-99223</v>
      </c>
      <c r="D31" s="25">
        <v>0</v>
      </c>
      <c r="E31" s="4"/>
    </row>
    <row r="32" spans="1:5" x14ac:dyDescent="0.2">
      <c r="A32" t="s">
        <v>102</v>
      </c>
      <c r="C32" s="5">
        <v>110204</v>
      </c>
      <c r="D32" s="25">
        <v>0</v>
      </c>
      <c r="E32" s="4"/>
    </row>
    <row r="33" spans="1:5" x14ac:dyDescent="0.2">
      <c r="A33" s="1" t="s">
        <v>53</v>
      </c>
      <c r="B33" s="1"/>
      <c r="C33" s="11">
        <f>SUM(C29:C32)</f>
        <v>171609</v>
      </c>
      <c r="D33" s="24">
        <v>120471</v>
      </c>
      <c r="E33" s="4"/>
    </row>
    <row r="34" spans="1:5" x14ac:dyDescent="0.2">
      <c r="D34" s="25"/>
      <c r="E34" s="4"/>
    </row>
    <row r="35" spans="1:5" x14ac:dyDescent="0.2">
      <c r="A35" s="1" t="s">
        <v>37</v>
      </c>
      <c r="C35" s="11">
        <f>+C26+C33</f>
        <v>221609</v>
      </c>
      <c r="D35" s="24">
        <v>282006</v>
      </c>
      <c r="E35" s="4"/>
    </row>
    <row r="36" spans="1:5" x14ac:dyDescent="0.2">
      <c r="D36" s="25"/>
      <c r="E36" s="4"/>
    </row>
    <row r="37" spans="1:5" x14ac:dyDescent="0.2">
      <c r="A37" t="s">
        <v>38</v>
      </c>
      <c r="C37" s="41">
        <v>3600</v>
      </c>
      <c r="D37" s="25">
        <v>3600</v>
      </c>
      <c r="E37" s="4"/>
    </row>
    <row r="38" spans="1:5" x14ac:dyDescent="0.2">
      <c r="A38" t="s">
        <v>100</v>
      </c>
      <c r="C38" s="41">
        <v>19984</v>
      </c>
      <c r="D38" s="25">
        <v>0</v>
      </c>
      <c r="E38" s="4"/>
    </row>
    <row r="39" spans="1:5" x14ac:dyDescent="0.2">
      <c r="A39" s="1" t="s">
        <v>39</v>
      </c>
      <c r="C39" s="12">
        <f>+C37+C38</f>
        <v>23584</v>
      </c>
      <c r="D39" s="26">
        <v>3600</v>
      </c>
      <c r="E39" s="4"/>
    </row>
    <row r="40" spans="1:5" x14ac:dyDescent="0.2">
      <c r="D40" s="25"/>
      <c r="E40" s="4"/>
    </row>
    <row r="41" spans="1:5" x14ac:dyDescent="0.2">
      <c r="A41" s="1" t="s">
        <v>36</v>
      </c>
      <c r="C41" s="11">
        <f>+C35+C39</f>
        <v>245193</v>
      </c>
      <c r="D41" s="24">
        <v>285606</v>
      </c>
      <c r="E41" s="4"/>
    </row>
    <row r="42" spans="1:5" x14ac:dyDescent="0.2">
      <c r="D42" s="25"/>
    </row>
    <row r="49" spans="2:4" x14ac:dyDescent="0.2">
      <c r="B49" s="5"/>
      <c r="C49"/>
      <c r="D49"/>
    </row>
    <row r="50" spans="2:4" x14ac:dyDescent="0.2">
      <c r="B50" s="5"/>
      <c r="C50"/>
      <c r="D50"/>
    </row>
    <row r="51" spans="2:4" x14ac:dyDescent="0.2">
      <c r="B51" s="5"/>
      <c r="C51"/>
      <c r="D51"/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3:H34"/>
  <sheetViews>
    <sheetView view="pageLayout" topLeftCell="A18" zoomScaleNormal="100" workbookViewId="0">
      <selection activeCell="A33" sqref="A33"/>
    </sheetView>
  </sheetViews>
  <sheetFormatPr baseColWidth="10" defaultColWidth="8.83203125" defaultRowHeight="15" x14ac:dyDescent="0.2"/>
  <cols>
    <col min="6" max="6" width="14.5" bestFit="1" customWidth="1"/>
    <col min="8" max="8" width="14.5" bestFit="1" customWidth="1"/>
  </cols>
  <sheetData>
    <row r="3" spans="1:8" x14ac:dyDescent="0.2">
      <c r="A3" s="5"/>
      <c r="B3" s="5"/>
      <c r="C3" s="5"/>
      <c r="D3" s="5"/>
      <c r="E3" s="5"/>
      <c r="F3" s="5"/>
      <c r="G3" s="5"/>
      <c r="H3" s="5"/>
    </row>
    <row r="4" spans="1:8" ht="19" x14ac:dyDescent="0.25">
      <c r="A4" s="32" t="s">
        <v>41</v>
      </c>
      <c r="B4" s="5"/>
      <c r="C4" s="5"/>
      <c r="D4" s="5"/>
      <c r="E4" s="5"/>
      <c r="F4" s="5"/>
      <c r="G4" s="5"/>
      <c r="H4" s="5"/>
    </row>
    <row r="5" spans="1:8" x14ac:dyDescent="0.2">
      <c r="A5" s="5"/>
      <c r="B5" s="5"/>
      <c r="C5" s="5"/>
      <c r="D5" s="5"/>
      <c r="E5" s="5"/>
      <c r="F5" s="5"/>
      <c r="G5" s="5"/>
      <c r="H5" s="5"/>
    </row>
    <row r="6" spans="1:8" x14ac:dyDescent="0.2">
      <c r="A6" s="5"/>
      <c r="B6" s="5"/>
      <c r="C6" s="5"/>
      <c r="D6" s="5"/>
      <c r="E6" s="5"/>
      <c r="F6" s="5"/>
      <c r="G6" s="5"/>
      <c r="H6" s="5"/>
    </row>
    <row r="7" spans="1:8" x14ac:dyDescent="0.2">
      <c r="A7" s="6" t="s">
        <v>43</v>
      </c>
      <c r="B7" s="5"/>
      <c r="C7" s="5"/>
      <c r="D7" s="5"/>
      <c r="E7" s="5"/>
      <c r="F7" s="20" t="s">
        <v>96</v>
      </c>
      <c r="G7" s="5"/>
      <c r="H7" s="31" t="s">
        <v>83</v>
      </c>
    </row>
    <row r="8" spans="1:8" x14ac:dyDescent="0.2">
      <c r="A8" s="5"/>
      <c r="B8" s="5"/>
      <c r="C8" s="5"/>
      <c r="D8" s="5"/>
      <c r="E8" s="5"/>
      <c r="F8" s="7" t="s">
        <v>28</v>
      </c>
      <c r="G8" s="5"/>
      <c r="H8" s="8" t="s">
        <v>28</v>
      </c>
    </row>
    <row r="9" spans="1:8" x14ac:dyDescent="0.2">
      <c r="A9" s="5"/>
      <c r="B9" s="5"/>
      <c r="C9" s="5"/>
      <c r="D9" s="5"/>
      <c r="E9" s="5"/>
      <c r="F9" s="5"/>
      <c r="G9" s="5"/>
      <c r="H9" s="10"/>
    </row>
    <row r="10" spans="1:8" x14ac:dyDescent="0.2">
      <c r="A10" s="5" t="s">
        <v>65</v>
      </c>
      <c r="B10" s="5"/>
      <c r="C10" s="5"/>
      <c r="D10" s="5"/>
      <c r="E10" s="5"/>
      <c r="F10" s="35">
        <f>+H12</f>
        <v>557751</v>
      </c>
      <c r="G10" s="9"/>
      <c r="H10" s="10">
        <v>557751</v>
      </c>
    </row>
    <row r="11" spans="1:8" x14ac:dyDescent="0.2">
      <c r="A11" s="5" t="s">
        <v>44</v>
      </c>
      <c r="B11" s="5"/>
      <c r="C11" s="5"/>
      <c r="D11" s="5"/>
      <c r="E11" s="5"/>
      <c r="F11" s="35">
        <v>0</v>
      </c>
      <c r="G11" s="9"/>
      <c r="H11" s="10">
        <v>0</v>
      </c>
    </row>
    <row r="12" spans="1:8" x14ac:dyDescent="0.2">
      <c r="A12" s="5" t="s">
        <v>66</v>
      </c>
      <c r="B12" s="5"/>
      <c r="C12" s="5"/>
      <c r="D12" s="5"/>
      <c r="E12" s="5"/>
      <c r="F12" s="36">
        <f>+F10+F11</f>
        <v>557751</v>
      </c>
      <c r="G12" s="9"/>
      <c r="H12" s="13">
        <v>557751</v>
      </c>
    </row>
    <row r="13" spans="1:8" x14ac:dyDescent="0.2">
      <c r="A13" s="5"/>
      <c r="B13" s="5"/>
      <c r="C13" s="5"/>
      <c r="D13" s="5"/>
      <c r="E13" s="5"/>
      <c r="F13" s="35"/>
      <c r="G13" s="9"/>
      <c r="H13" s="10"/>
    </row>
    <row r="14" spans="1:8" x14ac:dyDescent="0.2">
      <c r="A14" s="5"/>
      <c r="B14" s="5"/>
      <c r="C14" s="5"/>
      <c r="D14" s="5"/>
      <c r="E14" s="5"/>
      <c r="F14" s="35"/>
      <c r="G14" s="9"/>
      <c r="H14" s="10"/>
    </row>
    <row r="15" spans="1:8" x14ac:dyDescent="0.2">
      <c r="A15" s="5" t="s">
        <v>71</v>
      </c>
      <c r="B15" s="5"/>
      <c r="C15" s="5"/>
      <c r="D15" s="5"/>
      <c r="E15" s="5"/>
      <c r="F15" s="35">
        <f>+H18</f>
        <v>438685</v>
      </c>
      <c r="G15" s="9"/>
      <c r="H15" s="10">
        <v>418842</v>
      </c>
    </row>
    <row r="16" spans="1:8" x14ac:dyDescent="0.2">
      <c r="A16" s="5" t="s">
        <v>57</v>
      </c>
      <c r="B16" s="5"/>
      <c r="C16" s="5"/>
      <c r="D16" s="5"/>
      <c r="E16" s="5"/>
      <c r="F16" s="35">
        <f>+H16</f>
        <v>19843</v>
      </c>
      <c r="G16" s="9"/>
      <c r="H16" s="10">
        <v>19843</v>
      </c>
    </row>
    <row r="17" spans="1:8" x14ac:dyDescent="0.2">
      <c r="A17" s="5" t="s">
        <v>103</v>
      </c>
      <c r="B17" s="5"/>
      <c r="C17" s="5"/>
      <c r="D17" s="5"/>
      <c r="E17" s="5"/>
      <c r="F17" s="35">
        <v>99223</v>
      </c>
      <c r="G17" s="9"/>
      <c r="H17" s="10">
        <v>0</v>
      </c>
    </row>
    <row r="18" spans="1:8" x14ac:dyDescent="0.2">
      <c r="A18" s="5" t="s">
        <v>67</v>
      </c>
      <c r="B18" s="5"/>
      <c r="C18" s="5"/>
      <c r="D18" s="5"/>
      <c r="E18" s="5"/>
      <c r="F18" s="36">
        <f>SUM(F15:F17)</f>
        <v>557751</v>
      </c>
      <c r="G18" s="9"/>
      <c r="H18" s="13">
        <v>438685</v>
      </c>
    </row>
    <row r="19" spans="1:8" x14ac:dyDescent="0.2">
      <c r="A19" s="5"/>
      <c r="B19" s="5"/>
      <c r="C19" s="5"/>
      <c r="D19" s="5"/>
      <c r="E19" s="5"/>
      <c r="F19" s="35"/>
      <c r="G19" s="9"/>
      <c r="H19" s="10"/>
    </row>
    <row r="20" spans="1:8" x14ac:dyDescent="0.2">
      <c r="A20" s="5"/>
      <c r="B20" s="5"/>
      <c r="C20" s="5"/>
      <c r="D20" s="5"/>
      <c r="E20" s="5"/>
      <c r="F20" s="37"/>
      <c r="G20" s="9"/>
      <c r="H20" s="10"/>
    </row>
    <row r="21" spans="1:8" x14ac:dyDescent="0.2">
      <c r="A21" s="5" t="s">
        <v>68</v>
      </c>
      <c r="B21" s="5"/>
      <c r="C21" s="5"/>
      <c r="D21" s="5"/>
      <c r="E21" s="5"/>
      <c r="F21" s="7">
        <f>+F12-F18</f>
        <v>0</v>
      </c>
      <c r="G21" s="9"/>
      <c r="H21" s="13">
        <v>119066</v>
      </c>
    </row>
    <row r="22" spans="1:8" x14ac:dyDescent="0.2">
      <c r="A22" s="5"/>
      <c r="B22" s="5"/>
      <c r="C22" s="5"/>
      <c r="D22" s="5"/>
      <c r="E22" s="5"/>
      <c r="F22" s="14"/>
      <c r="G22" s="14"/>
      <c r="H22" s="14"/>
    </row>
    <row r="23" spans="1:8" x14ac:dyDescent="0.2">
      <c r="A23" s="5"/>
      <c r="B23" s="5"/>
      <c r="C23" s="5"/>
      <c r="D23" s="5"/>
      <c r="E23" s="5"/>
      <c r="F23" s="14"/>
      <c r="G23" s="14"/>
      <c r="H23" s="14"/>
    </row>
    <row r="24" spans="1:8" x14ac:dyDescent="0.2">
      <c r="A24" s="5" t="s">
        <v>108</v>
      </c>
      <c r="B24" s="5"/>
      <c r="C24" s="5"/>
      <c r="D24" s="5"/>
      <c r="E24" s="5"/>
      <c r="F24" s="5"/>
      <c r="G24" s="5"/>
      <c r="H24" s="5"/>
    </row>
    <row r="25" spans="1:8" x14ac:dyDescent="0.2">
      <c r="A25" s="5"/>
      <c r="B25" s="5"/>
      <c r="C25" s="5"/>
      <c r="D25" s="5"/>
      <c r="E25" s="5"/>
      <c r="F25" s="5"/>
      <c r="G25" s="5"/>
      <c r="H25" s="5"/>
    </row>
    <row r="27" spans="1:8" x14ac:dyDescent="0.2">
      <c r="A27" s="1" t="s">
        <v>54</v>
      </c>
    </row>
    <row r="29" spans="1:8" x14ac:dyDescent="0.2">
      <c r="A29" t="s">
        <v>56</v>
      </c>
    </row>
    <row r="30" spans="1:8" x14ac:dyDescent="0.2">
      <c r="A30" t="s">
        <v>75</v>
      </c>
    </row>
    <row r="31" spans="1:8" x14ac:dyDescent="0.2">
      <c r="A31" t="s">
        <v>87</v>
      </c>
    </row>
    <row r="33" spans="1:1" x14ac:dyDescent="0.2">
      <c r="A33" t="s">
        <v>88</v>
      </c>
    </row>
    <row r="34" spans="1:1" x14ac:dyDescent="0.2">
      <c r="A34" t="s">
        <v>89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DD5981DBDF954B9577130C44801271" ma:contentTypeVersion="13" ma:contentTypeDescription="Create a new document." ma:contentTypeScope="" ma:versionID="9d8bdc191dd6ff38545593747f4fabdb">
  <xsd:schema xmlns:xsd="http://www.w3.org/2001/XMLSchema" xmlns:xs="http://www.w3.org/2001/XMLSchema" xmlns:p="http://schemas.microsoft.com/office/2006/metadata/properties" xmlns:ns3="e24769e7-4805-426d-b33d-f4c3ae5a51b0" xmlns:ns4="a640b58f-1c2a-4e0f-bc50-7b20990c3890" targetNamespace="http://schemas.microsoft.com/office/2006/metadata/properties" ma:root="true" ma:fieldsID="eed466b2b559ca7344625bfff8a050c1" ns3:_="" ns4:_="">
    <xsd:import namespace="e24769e7-4805-426d-b33d-f4c3ae5a51b0"/>
    <xsd:import namespace="a640b58f-1c2a-4e0f-bc50-7b20990c3890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24769e7-4805-426d-b33d-f4c3ae5a51b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640b58f-1c2a-4e0f-bc50-7b20990c389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4CCA50D-AF4D-4773-8D05-7E5297CF0FC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24769e7-4805-426d-b33d-f4c3ae5a51b0"/>
    <ds:schemaRef ds:uri="a640b58f-1c2a-4e0f-bc50-7b20990c389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42D2DE0-2FC3-4771-B7B7-F8098FE610AA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e24769e7-4805-426d-b33d-f4c3ae5a51b0"/>
    <ds:schemaRef ds:uri="http://purl.org/dc/elements/1.1/"/>
    <ds:schemaRef ds:uri="http://schemas.microsoft.com/office/2006/metadata/properties"/>
    <ds:schemaRef ds:uri="http://schemas.microsoft.com/office/infopath/2007/PartnerControls"/>
    <ds:schemaRef ds:uri="a640b58f-1c2a-4e0f-bc50-7b20990c3890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4FFD975E-FF3C-44F0-AFDC-10B6F617331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Regneark</vt:lpstr>
      </vt:variant>
      <vt:variant>
        <vt:i4>5</vt:i4>
      </vt:variant>
      <vt:variant>
        <vt:lpstr>Navngivne områder</vt:lpstr>
      </vt:variant>
      <vt:variant>
        <vt:i4>1</vt:i4>
      </vt:variant>
    </vt:vector>
  </HeadingPairs>
  <TitlesOfParts>
    <vt:vector size="6" baseType="lpstr">
      <vt:lpstr>Foreningsoplysninger</vt:lpstr>
      <vt:lpstr>ledelses- og revisionspåtegning</vt:lpstr>
      <vt:lpstr>Resultatopgørelse</vt:lpstr>
      <vt:lpstr>Balance</vt:lpstr>
      <vt:lpstr>Noter</vt:lpstr>
      <vt:lpstr>Balance!Udskriftsområde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Birgitte Müthel</dc:creator>
  <cp:lastModifiedBy>Mia Müthel</cp:lastModifiedBy>
  <cp:lastPrinted>2024-05-08T19:20:53Z</cp:lastPrinted>
  <dcterms:created xsi:type="dcterms:W3CDTF">2018-05-03T09:28:22Z</dcterms:created>
  <dcterms:modified xsi:type="dcterms:W3CDTF">2024-05-24T16:57:06Z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0x0101001CDD5981DBDF954B9577130C44801271</vt:lpwstr>
  </property>
</Properties>
</file>